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9月工资" sheetId="1" r:id="rId1"/>
    <sheet name="9月回款提成明细" sheetId="2" r:id="rId2"/>
    <sheet name="9月销售明细" sheetId="3" r:id="rId3"/>
    <sheet name="1期预留" sheetId="6" r:id="rId4"/>
    <sheet name="1期地下室" sheetId="8" r:id="rId5"/>
    <sheet name="预抵押证" sheetId="4" r:id="rId6"/>
    <sheet name="佣金比例总表" sheetId="5" r:id="rId7"/>
    <sheet name="9.1-10.7销售套奖" sheetId="9" r:id="rId8"/>
  </sheets>
  <definedNames>
    <definedName name="_xlnm._FilterDatabase" localSheetId="0" hidden="1">'9月工资'!$A$3:$DJ$23</definedName>
    <definedName name="_xlnm._FilterDatabase" localSheetId="1" hidden="1">'9月回款提成明细'!$A$2:$IO$49</definedName>
    <definedName name="_xlnm._FilterDatabase" localSheetId="2" hidden="1">'9月销售明细'!$2:$96</definedName>
    <definedName name="_xlnm._FilterDatabase" localSheetId="3" hidden="1">'1期预留'!$A$2:$BJ$309</definedName>
    <definedName name="_xlnm._FilterDatabase" localSheetId="4" hidden="1">'1期地下室'!$A$2:$O$35</definedName>
    <definedName name="_xlnm._FilterDatabase" localSheetId="7" hidden="1">'9.1-10.7销售套奖'!$B$3:$I$50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<sst xmlns="http://schemas.openxmlformats.org/spreadsheetml/2006/main" count="2276" uniqueCount="999">
  <si>
    <t>通力房产画堂春·锦销售部9月份佣金</t>
  </si>
  <si>
    <t>2024/9/1-2024/9/30</t>
  </si>
  <si>
    <t>9.1-10.7销售</t>
  </si>
  <si>
    <t>一期
提成</t>
  </si>
  <si>
    <t>二期
提成</t>
  </si>
  <si>
    <t>主管提成</t>
  </si>
  <si>
    <t>一期预留</t>
  </si>
  <si>
    <t>一期地下室</t>
  </si>
  <si>
    <t>应发工资</t>
  </si>
  <si>
    <t>本月提成预
留5%</t>
  </si>
  <si>
    <t>累计扣预留</t>
  </si>
  <si>
    <t>扣除2023年9月多发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</si>
  <si>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</si>
  <si>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</si>
  <si>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</si>
  <si>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</si>
  <si>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</si>
  <si>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</si>
  <si>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</si>
  <si>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</si>
  <si>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销售套数</t>
  </si>
  <si>
    <t>销售套奖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</si>
  <si>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</si>
  <si>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</si>
  <si>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</si>
  <si>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</si>
  <si>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</si>
  <si>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</si>
  <si>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</si>
  <si>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</si>
  <si>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</si>
  <si>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张楚轩</t>
  </si>
  <si>
    <t>连阵阵</t>
  </si>
  <si>
    <t>张玉琴</t>
  </si>
  <si>
    <t>潘亦玹</t>
  </si>
  <si>
    <t>王荣</t>
  </si>
  <si>
    <t>米云鹤</t>
  </si>
  <si>
    <t>刘宁宁</t>
  </si>
  <si>
    <t>李福晴</t>
  </si>
  <si>
    <t>刘思汉</t>
  </si>
  <si>
    <t>张志慧</t>
  </si>
  <si>
    <t>内勤</t>
  </si>
  <si>
    <t>张新艳</t>
  </si>
  <si>
    <t>按揭专员</t>
  </si>
  <si>
    <t>合计：</t>
  </si>
  <si>
    <t>销售人员提成合计应发417954.92元，扣除5%预留2592.15元，实发415258.6。</t>
  </si>
  <si>
    <t>制表人：王慧</t>
  </si>
  <si>
    <t>财务审核：</t>
  </si>
  <si>
    <t>画堂春锦苑住宅销售及回款月报表(9月）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</si>
  <si>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</si>
  <si>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</si>
  <si>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</si>
  <si>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</si>
  <si>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</si>
  <si>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</si>
  <si>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</si>
  <si>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</si>
  <si>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</si>
  <si>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</si>
  <si>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</si>
  <si>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</si>
  <si>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</si>
  <si>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</si>
  <si>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</si>
  <si>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</si>
  <si>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营销总监</t>
  </si>
  <si>
    <t>张龙年</t>
  </si>
  <si>
    <t>1-1-501</t>
  </si>
  <si>
    <t>农二师公积金</t>
  </si>
  <si>
    <t>霍苒7</t>
  </si>
  <si>
    <t>刘雪薇</t>
  </si>
  <si>
    <t>1-1-1101</t>
  </si>
  <si>
    <t>商贷</t>
  </si>
  <si>
    <t>刘思汉4</t>
  </si>
  <si>
    <t>李久威</t>
  </si>
  <si>
    <t>2-1-503</t>
  </si>
  <si>
    <t>王江林</t>
  </si>
  <si>
    <t>2-2-1003</t>
  </si>
  <si>
    <t>公积金</t>
  </si>
  <si>
    <t>闫金秀6</t>
  </si>
  <si>
    <t>李康</t>
  </si>
  <si>
    <t>2-2-1501</t>
  </si>
  <si>
    <t>铁路公积金</t>
  </si>
  <si>
    <t>刘宁宁5</t>
  </si>
  <si>
    <t>王建新</t>
  </si>
  <si>
    <t>2-3-503</t>
  </si>
  <si>
    <t>分期</t>
  </si>
  <si>
    <t>米云鹤7</t>
  </si>
  <si>
    <t>尹鸿昌</t>
  </si>
  <si>
    <t>3-1-502</t>
  </si>
  <si>
    <t>李秀莲4</t>
  </si>
  <si>
    <t>吴杰</t>
  </si>
  <si>
    <t>3-1-902</t>
  </si>
  <si>
    <t>王荣7</t>
  </si>
  <si>
    <t>陈新龙</t>
  </si>
  <si>
    <t>3-1-1001</t>
  </si>
  <si>
    <t>李福晴7</t>
  </si>
  <si>
    <t>孙渴</t>
  </si>
  <si>
    <t>3-2-1002</t>
  </si>
  <si>
    <t>哈加甫</t>
  </si>
  <si>
    <t>5-1-102</t>
  </si>
  <si>
    <t>李秀莲7</t>
  </si>
  <si>
    <t>孙延鑫</t>
  </si>
  <si>
    <t>5-2-1001</t>
  </si>
  <si>
    <t>郑闫明</t>
  </si>
  <si>
    <t>7-1-301</t>
  </si>
  <si>
    <t>李轶卿</t>
  </si>
  <si>
    <t>7-2-101</t>
  </si>
  <si>
    <t>塔指公积金</t>
  </si>
  <si>
    <t>米云鹤6</t>
  </si>
  <si>
    <t>周枫</t>
  </si>
  <si>
    <t>8-1-102</t>
  </si>
  <si>
    <t>李秀莲5</t>
  </si>
  <si>
    <t>姚俊伟</t>
  </si>
  <si>
    <t>8-1-701</t>
  </si>
  <si>
    <t>吴金涛</t>
  </si>
  <si>
    <t>8-1-901</t>
  </si>
  <si>
    <t>刘宁宁4</t>
  </si>
  <si>
    <t>李互生</t>
  </si>
  <si>
    <t>8-2-602</t>
  </si>
  <si>
    <t>韩磊</t>
  </si>
  <si>
    <t>8-2-801</t>
  </si>
  <si>
    <t>陈洁茹</t>
  </si>
  <si>
    <t>12-3-1101</t>
  </si>
  <si>
    <t>画堂春锦苑商业销售及回款月报表(9月）</t>
  </si>
  <si>
    <t>提成</t>
  </si>
  <si>
    <t>梁杨敏芝</t>
  </si>
  <si>
    <t>14-1层11</t>
  </si>
  <si>
    <t>李强</t>
  </si>
  <si>
    <t>14-2层01</t>
  </si>
  <si>
    <t>张瑞宁</t>
  </si>
  <si>
    <t>14-2层10</t>
  </si>
  <si>
    <t>史越</t>
  </si>
  <si>
    <t>14-2层13</t>
  </si>
  <si>
    <t>梁静</t>
  </si>
  <si>
    <t>15-1层01</t>
  </si>
  <si>
    <t>15-1层02</t>
  </si>
  <si>
    <t>张甜甜</t>
  </si>
  <si>
    <t>15-1层05</t>
  </si>
  <si>
    <t>张小凤</t>
  </si>
  <si>
    <t>15-1层09</t>
  </si>
  <si>
    <t>袁明伟</t>
  </si>
  <si>
    <t>17-1层01</t>
  </si>
  <si>
    <t>2023/6/22</t>
  </si>
  <si>
    <t>17-1层02</t>
  </si>
  <si>
    <t>17-1层03</t>
  </si>
  <si>
    <t>17-1层21</t>
  </si>
  <si>
    <t>17-1层22</t>
  </si>
  <si>
    <t>楚帅冰</t>
  </si>
  <si>
    <t>17-2层02</t>
  </si>
  <si>
    <t>腾红艳</t>
  </si>
  <si>
    <t>17-3层01</t>
  </si>
  <si>
    <t>肖培利</t>
  </si>
  <si>
    <t>18-1层11</t>
  </si>
  <si>
    <t>一次性</t>
  </si>
  <si>
    <t>18-1层14</t>
  </si>
  <si>
    <t>9月住宅结算回款金额：9038285元；
9月商业结算回款金额：13722598元；
办理预抵押证24个，佣金1920元。</t>
  </si>
  <si>
    <t>领导签字：</t>
  </si>
  <si>
    <t>营销总监：</t>
  </si>
  <si>
    <t>多发</t>
  </si>
  <si>
    <t>扣除销售</t>
  </si>
  <si>
    <t>扣除主管</t>
  </si>
  <si>
    <t>扣除经理</t>
  </si>
  <si>
    <t>王红霞</t>
  </si>
  <si>
    <t>14-2层14</t>
  </si>
  <si>
    <t>画堂春锦2024年9月住宅销售明细</t>
  </si>
  <si>
    <t>客户姓名</t>
  </si>
  <si>
    <t>单价（元）</t>
  </si>
  <si>
    <t>总价（元）</t>
  </si>
  <si>
    <t>付款进度</t>
  </si>
  <si>
    <t>1-1-102</t>
  </si>
  <si>
    <t>邢冬梅</t>
  </si>
  <si>
    <t>州市公积金</t>
  </si>
  <si>
    <t>1-2-501</t>
  </si>
  <si>
    <t>李尚</t>
  </si>
  <si>
    <t>1-2-701</t>
  </si>
  <si>
    <t>李江成</t>
  </si>
  <si>
    <t>1-2-702</t>
  </si>
  <si>
    <t>王新峰</t>
  </si>
  <si>
    <t>1-2-901</t>
  </si>
  <si>
    <t>张生财</t>
  </si>
  <si>
    <t>2-1-1002</t>
  </si>
  <si>
    <t>王瑞鹏</t>
  </si>
  <si>
    <t>2-2-1002</t>
  </si>
  <si>
    <t>黄峰</t>
  </si>
  <si>
    <t>4-1-601</t>
  </si>
  <si>
    <t>张福英</t>
  </si>
  <si>
    <t>5-1-201</t>
  </si>
  <si>
    <t>李帅</t>
  </si>
  <si>
    <t>5-1-202</t>
  </si>
  <si>
    <t>钱欢丽</t>
  </si>
  <si>
    <t>5-1-301</t>
  </si>
  <si>
    <t>马小岚</t>
  </si>
  <si>
    <t>5-2-402</t>
  </si>
  <si>
    <t>张瀚允</t>
  </si>
  <si>
    <t>5-2-1002</t>
  </si>
  <si>
    <t>蒋艺媛</t>
  </si>
  <si>
    <t>7-1-101</t>
  </si>
  <si>
    <t>窦风玲</t>
  </si>
  <si>
    <t>7-1-202</t>
  </si>
  <si>
    <t>李孟晗</t>
  </si>
  <si>
    <t>7-1-401</t>
  </si>
  <si>
    <t>邱红</t>
  </si>
  <si>
    <t>7-2-201</t>
  </si>
  <si>
    <t>程雪娇</t>
  </si>
  <si>
    <t>7-2-402</t>
  </si>
  <si>
    <t>李慧萍</t>
  </si>
  <si>
    <t>8-1-401</t>
  </si>
  <si>
    <t>赵建设</t>
  </si>
  <si>
    <t>8-1-801</t>
  </si>
  <si>
    <t>张明旺</t>
  </si>
  <si>
    <t>8-1-1001</t>
  </si>
  <si>
    <t>那木巴图</t>
  </si>
  <si>
    <t>8-2-102</t>
  </si>
  <si>
    <t>胡胜国</t>
  </si>
  <si>
    <t>8-2-301</t>
  </si>
  <si>
    <t>屈淑红</t>
  </si>
  <si>
    <t>8-2-302</t>
  </si>
  <si>
    <t>吕超</t>
  </si>
  <si>
    <t>8-2-901</t>
  </si>
  <si>
    <t>涂建伟</t>
  </si>
  <si>
    <t>8-2-902</t>
  </si>
  <si>
    <t>任风丽</t>
  </si>
  <si>
    <t>8-3-602</t>
  </si>
  <si>
    <t>田雪莉</t>
  </si>
  <si>
    <t>8-3-901</t>
  </si>
  <si>
    <t>程文豪</t>
  </si>
  <si>
    <t>9月住宅销售目标2700万，上浮20%下发任务3240万，置业顾问9人，主管4人，每人销售任务249.23万元</t>
  </si>
  <si>
    <t>画堂春锦2024年9月商业销售明细</t>
  </si>
  <si>
    <t>13-1层01</t>
  </si>
  <si>
    <t>王俊丽</t>
  </si>
  <si>
    <t>13-1层03</t>
  </si>
  <si>
    <t>刘建云</t>
  </si>
  <si>
    <t>13-2层08</t>
  </si>
  <si>
    <t>苏生宝</t>
  </si>
  <si>
    <t>13-2层09</t>
  </si>
  <si>
    <t>14-1层14</t>
  </si>
  <si>
    <t>14-2层16</t>
  </si>
  <si>
    <t>唐晓霜</t>
  </si>
  <si>
    <t>15-1层04</t>
  </si>
  <si>
    <t>黄婷</t>
  </si>
  <si>
    <t>15-1层10</t>
  </si>
  <si>
    <t>郭莉莉</t>
  </si>
  <si>
    <t>15-2层02</t>
  </si>
  <si>
    <t>王德中</t>
  </si>
  <si>
    <t>9月商业销售目标1800万，上浮20%下发任务2160万，置业顾问9人，主管4人，每人销售任务166.15万元</t>
  </si>
  <si>
    <t>住宅任务完成情况</t>
  </si>
  <si>
    <t>销售额（万）</t>
  </si>
  <si>
    <t>销售达成率</t>
  </si>
  <si>
    <t>达成率＜60%，
0.4%计佣</t>
  </si>
  <si>
    <t>60%≤达成率＜80%，
0.5%计佣</t>
  </si>
  <si>
    <t>80%≤达成率＜100%，
0.6%计佣</t>
  </si>
  <si>
    <t>达成率≥100%，0.7%计佣</t>
  </si>
  <si>
    <t>李佳</t>
  </si>
  <si>
    <t>·</t>
  </si>
  <si>
    <t>排名</t>
  </si>
  <si>
    <t>组</t>
  </si>
  <si>
    <t>住宅</t>
  </si>
  <si>
    <t>商业</t>
  </si>
  <si>
    <t>合计</t>
  </si>
  <si>
    <t>人均销售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</si>
  <si>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</si>
  <si>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</si>
  <si>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</si>
  <si>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</si>
  <si>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</si>
  <si>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闫金秀组任务：830.77万，肖陶丽组任务：830.77万, 赵江龙组任务：623.08万，霍苒组任务：415.38万。</t>
  </si>
  <si>
    <t>经理</t>
  </si>
  <si>
    <t>住宅销售额（万）</t>
  </si>
  <si>
    <t>销售任务</t>
  </si>
  <si>
    <t>住宅销售达成率</t>
  </si>
  <si>
    <t>达成率＜60%，
0.08%计佣</t>
  </si>
  <si>
    <t>60%≤达成率＜80%，
0.10%计佣</t>
  </si>
  <si>
    <t>80%≤达成率＜100%，
0.12%计佣</t>
  </si>
  <si>
    <t>达成率≥100%，0.14%计佣</t>
  </si>
  <si>
    <t>商业任务完成情况</t>
  </si>
  <si>
    <t>达成率＜50%，
0.8%计佣</t>
  </si>
  <si>
    <t>50%≤达成率＜80%，
0.9%计佣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</si>
  <si>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1%计佣</t>
    </r>
  </si>
  <si>
    <t>达成率＜50%，
0.13%计佣</t>
  </si>
  <si>
    <t>50%≤达成率＜80%，
0.15%计佣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</si>
  <si>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0.18%计佣</t>
    </r>
  </si>
  <si>
    <t>闫金秀组任务：553.85万，肖陶丽组任务：553.85万, 赵江龙组任务：415.38万，霍苒组任务：276.92万。</t>
  </si>
  <si>
    <t>商业销售额（万）</t>
  </si>
  <si>
    <t>销售任务（万）</t>
  </si>
  <si>
    <t>商业销售达成率</t>
  </si>
  <si>
    <t>达成率＜50%，
0.14%计佣</t>
  </si>
  <si>
    <t>50%≤达成率＜80%，
0.2%计佣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</si>
  <si>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0.25%计佣</t>
    </r>
  </si>
  <si>
    <t>房款</t>
  </si>
  <si>
    <t>合同编号</t>
  </si>
  <si>
    <t>定房日期</t>
  </si>
  <si>
    <t>5%预留</t>
  </si>
  <si>
    <t>房价</t>
  </si>
  <si>
    <t>9-1-102</t>
  </si>
  <si>
    <t>张辉/王将龙</t>
  </si>
  <si>
    <t>王荣4</t>
  </si>
  <si>
    <t>9-1-201</t>
  </si>
  <si>
    <t>张振华</t>
  </si>
  <si>
    <t>米云鹤4</t>
  </si>
  <si>
    <t>9-1-202</t>
  </si>
  <si>
    <t>李杨</t>
  </si>
  <si>
    <t>肖陶丽4</t>
  </si>
  <si>
    <t>9-1-301</t>
  </si>
  <si>
    <t>吴莎莎</t>
  </si>
  <si>
    <t>闫金秀5</t>
  </si>
  <si>
    <t>9-1-302</t>
  </si>
  <si>
    <t>曾丽萍</t>
  </si>
  <si>
    <t>潘亦玹6</t>
  </si>
  <si>
    <t>9-1-401</t>
  </si>
  <si>
    <t>李燕燕</t>
  </si>
  <si>
    <t>李秀莲6</t>
  </si>
  <si>
    <t>9-1-402</t>
  </si>
  <si>
    <t>方建成</t>
  </si>
  <si>
    <t>9-1-501</t>
  </si>
  <si>
    <t>陈浩</t>
  </si>
  <si>
    <t>9-1-502</t>
  </si>
  <si>
    <t>余泽华</t>
  </si>
  <si>
    <t>赵江龙4</t>
  </si>
  <si>
    <t>20230003790</t>
  </si>
  <si>
    <t>9-1-601</t>
  </si>
  <si>
    <t>谷镇江</t>
  </si>
  <si>
    <r>
      <rPr>
        <sz val="9"/>
        <color theme="1"/>
        <rFont val="宋体"/>
        <charset val="134"/>
      </rPr>
      <t>王荣</t>
    </r>
    <r>
      <rPr>
        <sz val="9"/>
        <color theme="1"/>
        <rFont val="Times New Roman"/>
        <charset val="134"/>
      </rPr>
      <t>6</t>
    </r>
  </si>
  <si>
    <t>9-1-602</t>
  </si>
  <si>
    <t>赵敬泽</t>
  </si>
  <si>
    <t>张玉琴4</t>
  </si>
  <si>
    <t>9-1-701</t>
  </si>
  <si>
    <t>张洁</t>
  </si>
  <si>
    <t>9-1-702</t>
  </si>
  <si>
    <t>贺飞</t>
  </si>
  <si>
    <t>9-1-801</t>
  </si>
  <si>
    <t>胡勇</t>
  </si>
  <si>
    <t>霍苒6</t>
  </si>
  <si>
    <t>9-1-802</t>
  </si>
  <si>
    <t>原奥拓</t>
  </si>
  <si>
    <t>9-1-902</t>
  </si>
  <si>
    <t>任文森</t>
  </si>
  <si>
    <t>肖陶丽6</t>
  </si>
  <si>
    <t>9-1-1001</t>
  </si>
  <si>
    <t>黄豪</t>
  </si>
  <si>
    <t>9-1-1002</t>
  </si>
  <si>
    <t>李乐</t>
  </si>
  <si>
    <t>9-1-1101</t>
  </si>
  <si>
    <t>王霞</t>
  </si>
  <si>
    <t>闫金秀4</t>
  </si>
  <si>
    <t>9-1-1102</t>
  </si>
  <si>
    <t>蔡俊</t>
  </si>
  <si>
    <t>9-2-101</t>
  </si>
  <si>
    <t>哈尔肯</t>
  </si>
  <si>
    <t>9-2-102</t>
  </si>
  <si>
    <t>魏红欣</t>
  </si>
  <si>
    <t>9-2-201</t>
  </si>
  <si>
    <t>张珂珂</t>
  </si>
  <si>
    <t>肖陶丽7</t>
  </si>
  <si>
    <t>9-2-202</t>
  </si>
  <si>
    <t>艾沙江·亚森</t>
  </si>
  <si>
    <r>
      <rPr>
        <sz val="9"/>
        <color theme="1"/>
        <rFont val="宋体"/>
        <charset val="134"/>
      </rPr>
      <t>潘亦玹</t>
    </r>
    <r>
      <rPr>
        <sz val="9"/>
        <color theme="1"/>
        <rFont val="Times New Roman"/>
        <charset val="134"/>
      </rPr>
      <t>6</t>
    </r>
  </si>
  <si>
    <t>9-2-301</t>
  </si>
  <si>
    <t>薛刚</t>
  </si>
  <si>
    <t>连阵阵4</t>
  </si>
  <si>
    <t>9-2-302</t>
  </si>
  <si>
    <t>刘晒琴</t>
  </si>
  <si>
    <t>9-2-401</t>
  </si>
  <si>
    <t>王鹏伟</t>
  </si>
  <si>
    <t>王荣6</t>
  </si>
  <si>
    <t>9-2-402</t>
  </si>
  <si>
    <t>海提甫江·托乎提</t>
  </si>
  <si>
    <t>9-2-501</t>
  </si>
  <si>
    <t>陶婧</t>
  </si>
  <si>
    <t>9-2-502</t>
  </si>
  <si>
    <t>张生祥</t>
  </si>
  <si>
    <t>9-2-601</t>
  </si>
  <si>
    <t>排日阿依·库德来提</t>
  </si>
  <si>
    <t>9-2-602</t>
  </si>
  <si>
    <t>李学德</t>
  </si>
  <si>
    <t>潘亦玹4</t>
  </si>
  <si>
    <t>9-2-701</t>
  </si>
  <si>
    <t>祁世权</t>
  </si>
  <si>
    <t>9-2-702</t>
  </si>
  <si>
    <t>袁泽</t>
  </si>
  <si>
    <t>9-2-801</t>
  </si>
  <si>
    <t>代永涛</t>
  </si>
  <si>
    <t>9-2-802</t>
  </si>
  <si>
    <t>丁晓琴</t>
  </si>
  <si>
    <t>9-2-901</t>
  </si>
  <si>
    <t>贾康</t>
  </si>
  <si>
    <t>9-2-902</t>
  </si>
  <si>
    <t>刘志辉</t>
  </si>
  <si>
    <t>9-2-1001</t>
  </si>
  <si>
    <t>张梦圆</t>
  </si>
  <si>
    <t>9-2-1002</t>
  </si>
  <si>
    <t>陈义</t>
  </si>
  <si>
    <t>9-2-1101</t>
  </si>
  <si>
    <t>韩林</t>
  </si>
  <si>
    <t>9-2-1102</t>
  </si>
  <si>
    <t>王林培</t>
  </si>
  <si>
    <t>10-1-101</t>
  </si>
  <si>
    <t>徐铮</t>
  </si>
  <si>
    <t>10-1-202</t>
  </si>
  <si>
    <t>赵大峰</t>
  </si>
  <si>
    <t>10-1-301</t>
  </si>
  <si>
    <t>程乐</t>
  </si>
  <si>
    <r>
      <rPr>
        <sz val="9"/>
        <color theme="1"/>
        <rFont val="宋体"/>
        <charset val="134"/>
      </rPr>
      <t>肖陶丽</t>
    </r>
    <r>
      <rPr>
        <sz val="9"/>
        <color theme="1"/>
        <rFont val="Times New Roman"/>
        <charset val="134"/>
      </rPr>
      <t>6</t>
    </r>
  </si>
  <si>
    <t>10-1-302</t>
  </si>
  <si>
    <t>邬佳欣</t>
  </si>
  <si>
    <r>
      <rPr>
        <sz val="9"/>
        <color theme="1"/>
        <rFont val="宋体"/>
        <charset val="134"/>
      </rPr>
      <t>李秀莲</t>
    </r>
    <r>
      <rPr>
        <sz val="9"/>
        <color theme="1"/>
        <rFont val="Times New Roman"/>
        <charset val="134"/>
      </rPr>
      <t>4</t>
    </r>
  </si>
  <si>
    <t>10-1-401</t>
  </si>
  <si>
    <t>董斌</t>
  </si>
  <si>
    <t>10-1-402</t>
  </si>
  <si>
    <t>冯虎军</t>
  </si>
  <si>
    <t>10-1-501</t>
  </si>
  <si>
    <t>罗江涛</t>
  </si>
  <si>
    <t>10-1-502</t>
  </si>
  <si>
    <t>吴健宏</t>
  </si>
  <si>
    <t>10-1-601</t>
  </si>
  <si>
    <t>闫金琪</t>
  </si>
  <si>
    <t>肖陶丽5</t>
  </si>
  <si>
    <t>10-1-602</t>
  </si>
  <si>
    <t>常汉杰</t>
  </si>
  <si>
    <t>10-1-701</t>
  </si>
  <si>
    <t>郭少杰</t>
  </si>
  <si>
    <t>10-1-702</t>
  </si>
  <si>
    <t>蒋海</t>
  </si>
  <si>
    <t>10-1-801</t>
  </si>
  <si>
    <t>赵宝成</t>
  </si>
  <si>
    <t>10-1-802</t>
  </si>
  <si>
    <t>马学礼</t>
  </si>
  <si>
    <t>10-1-901</t>
  </si>
  <si>
    <t>黄腾</t>
  </si>
  <si>
    <t>10-1-902</t>
  </si>
  <si>
    <t>顾金明</t>
  </si>
  <si>
    <t>张玉琴5</t>
  </si>
  <si>
    <t>10-1-1001</t>
  </si>
  <si>
    <t>谢彪</t>
  </si>
  <si>
    <t>霍苒5</t>
  </si>
  <si>
    <t>10-1-1002</t>
  </si>
  <si>
    <t>李晨辉</t>
  </si>
  <si>
    <t>10-1-1101</t>
  </si>
  <si>
    <t>杨培誉</t>
  </si>
  <si>
    <t>10-1-1102</t>
  </si>
  <si>
    <t>王月</t>
  </si>
  <si>
    <r>
      <rPr>
        <sz val="9"/>
        <color theme="1"/>
        <rFont val="宋体"/>
        <charset val="134"/>
      </rPr>
      <t>闫金秀</t>
    </r>
    <r>
      <rPr>
        <sz val="9"/>
        <color theme="1"/>
        <rFont val="Times New Roman"/>
        <charset val="134"/>
      </rPr>
      <t>6</t>
    </r>
  </si>
  <si>
    <t>10-2-101</t>
  </si>
  <si>
    <t>马江燕</t>
  </si>
  <si>
    <t>10-2-102</t>
  </si>
  <si>
    <t>孙卓利/刘娜</t>
  </si>
  <si>
    <t>10-2-201</t>
  </si>
  <si>
    <t>蒋佳熹</t>
  </si>
  <si>
    <r>
      <rPr>
        <sz val="9"/>
        <color theme="1"/>
        <rFont val="宋体"/>
        <charset val="134"/>
      </rPr>
      <t>米云鹤</t>
    </r>
    <r>
      <rPr>
        <sz val="9"/>
        <color theme="1"/>
        <rFont val="Times New Roman"/>
        <charset val="134"/>
      </rPr>
      <t>5</t>
    </r>
  </si>
  <si>
    <t>10-2-202</t>
  </si>
  <si>
    <t>萨拉木·伊力</t>
  </si>
  <si>
    <t>张玉琴6</t>
  </si>
  <si>
    <t>10-2-301</t>
  </si>
  <si>
    <t>陈辉明</t>
  </si>
  <si>
    <t>10-2-302</t>
  </si>
  <si>
    <t>赵东雷</t>
  </si>
  <si>
    <t>10-2-401</t>
  </si>
  <si>
    <t>逯顺全</t>
  </si>
  <si>
    <t>10-2-402</t>
  </si>
  <si>
    <t>王坤</t>
  </si>
  <si>
    <t>10-2-501</t>
  </si>
  <si>
    <t>巴音查汗</t>
  </si>
  <si>
    <t>10-2-502</t>
  </si>
  <si>
    <t>刘彦平/孙芮</t>
  </si>
  <si>
    <t>10-2-601</t>
  </si>
  <si>
    <t>张春波</t>
  </si>
  <si>
    <t>10-2-602</t>
  </si>
  <si>
    <t>吴彦良</t>
  </si>
  <si>
    <t>10-2-701</t>
  </si>
  <si>
    <t>薛维仓</t>
  </si>
  <si>
    <t>10-2-702</t>
  </si>
  <si>
    <t>职啸晨</t>
  </si>
  <si>
    <t>10-2-801</t>
  </si>
  <si>
    <t>王振兴</t>
  </si>
  <si>
    <t>10-2-802</t>
  </si>
  <si>
    <t>王诺</t>
  </si>
  <si>
    <r>
      <rPr>
        <sz val="9"/>
        <color theme="1"/>
        <rFont val="宋体"/>
        <charset val="134"/>
      </rPr>
      <t>连阵阵</t>
    </r>
    <r>
      <rPr>
        <sz val="9"/>
        <color theme="1"/>
        <rFont val="Times New Roman"/>
        <charset val="134"/>
      </rPr>
      <t>4</t>
    </r>
  </si>
  <si>
    <t>10-2-901</t>
  </si>
  <si>
    <t>蒋利军</t>
  </si>
  <si>
    <t>10-2-902</t>
  </si>
  <si>
    <t>孙燕黎</t>
  </si>
  <si>
    <r>
      <rPr>
        <sz val="9"/>
        <color theme="1"/>
        <rFont val="宋体"/>
        <charset val="134"/>
      </rPr>
      <t>米云鹤</t>
    </r>
    <r>
      <rPr>
        <sz val="9"/>
        <color theme="1"/>
        <rFont val="Times New Roman"/>
        <charset val="134"/>
      </rPr>
      <t>4</t>
    </r>
  </si>
  <si>
    <t>10-2-1001</t>
  </si>
  <si>
    <t>张辉军</t>
  </si>
  <si>
    <t>10-2-1002</t>
  </si>
  <si>
    <t>张灵霞</t>
  </si>
  <si>
    <t>10-2-1101</t>
  </si>
  <si>
    <t>杜海燕</t>
  </si>
  <si>
    <t>10-2-1102</t>
  </si>
  <si>
    <t>宋哲</t>
  </si>
  <si>
    <t>10-3-101</t>
  </si>
  <si>
    <t>刘钦</t>
  </si>
  <si>
    <t>10-3-201</t>
  </si>
  <si>
    <t>郭天林</t>
  </si>
  <si>
    <t>10-3-202</t>
  </si>
  <si>
    <t>刘柯</t>
  </si>
  <si>
    <t>10-3-301</t>
  </si>
  <si>
    <t>李义明</t>
  </si>
  <si>
    <t>10-3-302</t>
  </si>
  <si>
    <t>刘小刚</t>
  </si>
  <si>
    <t>10-3-401</t>
  </si>
  <si>
    <t>仝森/李佳芮</t>
  </si>
  <si>
    <t>10-3-402</t>
  </si>
  <si>
    <t>穆亚东</t>
  </si>
  <si>
    <t>10-3-501</t>
  </si>
  <si>
    <t>刘素涵</t>
  </si>
  <si>
    <t>10-3-502</t>
  </si>
  <si>
    <t>邵鹏飞</t>
  </si>
  <si>
    <t>10-3-601</t>
  </si>
  <si>
    <t>闫鹏忠</t>
  </si>
  <si>
    <t>10-3-602</t>
  </si>
  <si>
    <t>张昊</t>
  </si>
  <si>
    <t>10-3-701</t>
  </si>
  <si>
    <t>王晓惠</t>
  </si>
  <si>
    <t>10-3-702</t>
  </si>
  <si>
    <t>陈士豪</t>
  </si>
  <si>
    <t>10-3-801</t>
  </si>
  <si>
    <t>史锐</t>
  </si>
  <si>
    <t>10-3-802</t>
  </si>
  <si>
    <t>彭立刚</t>
  </si>
  <si>
    <t>10-3-901</t>
  </si>
  <si>
    <t>杨龙</t>
  </si>
  <si>
    <t>10-3-902</t>
  </si>
  <si>
    <t>许德宏</t>
  </si>
  <si>
    <t>10-3-1001</t>
  </si>
  <si>
    <t>何文斌</t>
  </si>
  <si>
    <t>10-3-1002</t>
  </si>
  <si>
    <t>张明旭</t>
  </si>
  <si>
    <t>10-3-1101</t>
  </si>
  <si>
    <t>李菲辉</t>
  </si>
  <si>
    <r>
      <rPr>
        <sz val="9"/>
        <color theme="1"/>
        <rFont val="宋体"/>
        <charset val="134"/>
      </rPr>
      <t>刘宁宁</t>
    </r>
    <r>
      <rPr>
        <sz val="9"/>
        <color theme="1"/>
        <rFont val="Times New Roman"/>
        <charset val="134"/>
      </rPr>
      <t>4</t>
    </r>
  </si>
  <si>
    <t>10-3-1102</t>
  </si>
  <si>
    <t>热米拉·阿不都音</t>
  </si>
  <si>
    <t>11-1-101</t>
  </si>
  <si>
    <t>郭耀文/周丹妮</t>
  </si>
  <si>
    <t>11-1-102</t>
  </si>
  <si>
    <t>李晓兰</t>
  </si>
  <si>
    <t>11-1-201</t>
  </si>
  <si>
    <t>韩茹楠</t>
  </si>
  <si>
    <r>
      <rPr>
        <sz val="9"/>
        <color theme="1"/>
        <rFont val="宋体"/>
        <charset val="134"/>
      </rPr>
      <t>刘宁宁</t>
    </r>
    <r>
      <rPr>
        <sz val="9"/>
        <color theme="1"/>
        <rFont val="Times New Roman"/>
        <charset val="134"/>
      </rPr>
      <t>7</t>
    </r>
  </si>
  <si>
    <t>11-1-202</t>
  </si>
  <si>
    <t>滕先尧</t>
  </si>
  <si>
    <t>11-1-301</t>
  </si>
  <si>
    <t>赵焕君</t>
  </si>
  <si>
    <t>11-1-302</t>
  </si>
  <si>
    <t>王悬</t>
  </si>
  <si>
    <t>米云鹤5</t>
  </si>
  <si>
    <t>11-1-401</t>
  </si>
  <si>
    <t>宋瑞鹏</t>
  </si>
  <si>
    <r>
      <rPr>
        <sz val="9"/>
        <color theme="1"/>
        <rFont val="宋体"/>
        <charset val="134"/>
      </rPr>
      <t>连阵阵</t>
    </r>
    <r>
      <rPr>
        <sz val="9"/>
        <color theme="1"/>
        <rFont val="Times New Roman"/>
        <charset val="134"/>
      </rPr>
      <t>6</t>
    </r>
  </si>
  <si>
    <t>11-1-402</t>
  </si>
  <si>
    <t>虎春梅</t>
  </si>
  <si>
    <t>11-1-501</t>
  </si>
  <si>
    <t>关江涛</t>
  </si>
  <si>
    <t>11-1-502</t>
  </si>
  <si>
    <t>屈晓燕</t>
  </si>
  <si>
    <t>11-1-601</t>
  </si>
  <si>
    <t>周敬</t>
  </si>
  <si>
    <t>11-1-602</t>
  </si>
  <si>
    <t>崔保新</t>
  </si>
  <si>
    <t>11-1-701</t>
  </si>
  <si>
    <t>邢立春</t>
  </si>
  <si>
    <t>11-1-702</t>
  </si>
  <si>
    <t>孟庆嫄</t>
  </si>
  <si>
    <t>11-1-801</t>
  </si>
  <si>
    <t>李炳润</t>
  </si>
  <si>
    <t>11-1-802</t>
  </si>
  <si>
    <t>周勇</t>
  </si>
  <si>
    <t>11-1-901</t>
  </si>
  <si>
    <t>朱星恺</t>
  </si>
  <si>
    <t>11-1-902</t>
  </si>
  <si>
    <t>李星</t>
  </si>
  <si>
    <t>11-1-1001</t>
  </si>
  <si>
    <t>王贵军</t>
  </si>
  <si>
    <r>
      <rPr>
        <sz val="9"/>
        <color theme="1"/>
        <rFont val="宋体"/>
        <charset val="134"/>
      </rPr>
      <t>李秀莲</t>
    </r>
    <r>
      <rPr>
        <sz val="9"/>
        <color theme="1"/>
        <rFont val="Times New Roman"/>
        <charset val="134"/>
      </rPr>
      <t>7</t>
    </r>
  </si>
  <si>
    <t>11-1-1002</t>
  </si>
  <si>
    <t>夏泽宝</t>
  </si>
  <si>
    <t>11-1-1101</t>
  </si>
  <si>
    <t>徐琳</t>
  </si>
  <si>
    <t>11-1-1102</t>
  </si>
  <si>
    <t>梅红艳</t>
  </si>
  <si>
    <r>
      <rPr>
        <sz val="9"/>
        <color theme="1"/>
        <rFont val="宋体"/>
        <charset val="134"/>
      </rPr>
      <t>肖陶丽</t>
    </r>
    <r>
      <rPr>
        <sz val="9"/>
        <color theme="1"/>
        <rFont val="Times New Roman"/>
        <charset val="134"/>
      </rPr>
      <t>7</t>
    </r>
  </si>
  <si>
    <t>11-2-101</t>
  </si>
  <si>
    <t>揭弢</t>
  </si>
  <si>
    <t>11-2-301</t>
  </si>
  <si>
    <t>闫昶升</t>
  </si>
  <si>
    <r>
      <rPr>
        <sz val="9"/>
        <color theme="1"/>
        <rFont val="宋体"/>
        <charset val="134"/>
      </rPr>
      <t>张玉琴</t>
    </r>
    <r>
      <rPr>
        <sz val="9"/>
        <color theme="1"/>
        <rFont val="Times New Roman"/>
        <charset val="134"/>
      </rPr>
      <t>6</t>
    </r>
  </si>
  <si>
    <t>11-2-302</t>
  </si>
  <si>
    <t>彭虎</t>
  </si>
  <si>
    <t>11-2-401</t>
  </si>
  <si>
    <t>王同义/赵红梅</t>
  </si>
  <si>
    <t>11-2-402</t>
  </si>
  <si>
    <t>孟克巴图</t>
  </si>
  <si>
    <t>11-2-501</t>
  </si>
  <si>
    <t>代佳为</t>
  </si>
  <si>
    <t>11-2-502</t>
  </si>
  <si>
    <t>陈泓霖</t>
  </si>
  <si>
    <t>11-2-601</t>
  </si>
  <si>
    <t>王恩博</t>
  </si>
  <si>
    <t>11-2-602</t>
  </si>
  <si>
    <t>何健康</t>
  </si>
  <si>
    <t>11-2-701</t>
  </si>
  <si>
    <t>韩修伟</t>
  </si>
  <si>
    <t>11-2-702</t>
  </si>
  <si>
    <t>骆泽东</t>
  </si>
  <si>
    <t>11-2-801</t>
  </si>
  <si>
    <t>周明亮</t>
  </si>
  <si>
    <t>王玉慧4</t>
  </si>
  <si>
    <t>11-2-802</t>
  </si>
  <si>
    <t>刘波</t>
  </si>
  <si>
    <t>11-2-901</t>
  </si>
  <si>
    <t>王伟</t>
  </si>
  <si>
    <t>11-2-902</t>
  </si>
  <si>
    <t>11-2-1001</t>
  </si>
  <si>
    <t>陈岩</t>
  </si>
  <si>
    <t>11-2-1002</t>
  </si>
  <si>
    <t>王亚鹏</t>
  </si>
  <si>
    <t>11-2-1101</t>
  </si>
  <si>
    <t>郑闯</t>
  </si>
  <si>
    <t>刘宁宁6</t>
  </si>
  <si>
    <t>11-2-1102</t>
  </si>
  <si>
    <t>王亚莉</t>
  </si>
  <si>
    <t>11-3-102</t>
  </si>
  <si>
    <t>杨春涛</t>
  </si>
  <si>
    <t>11-3-202</t>
  </si>
  <si>
    <t>鲁强</t>
  </si>
  <si>
    <t>11-3-301</t>
  </si>
  <si>
    <t>周永亮</t>
  </si>
  <si>
    <t>11-3-302</t>
  </si>
  <si>
    <t>马秀梅</t>
  </si>
  <si>
    <r>
      <rPr>
        <sz val="9"/>
        <color theme="1"/>
        <rFont val="宋体"/>
        <charset val="134"/>
      </rPr>
      <t>张玉琴</t>
    </r>
    <r>
      <rPr>
        <sz val="9"/>
        <color theme="1"/>
        <rFont val="Times New Roman"/>
        <charset val="134"/>
      </rPr>
      <t>5</t>
    </r>
  </si>
  <si>
    <t>11-3-401</t>
  </si>
  <si>
    <t>汤庆辉</t>
  </si>
  <si>
    <t>11-3-402</t>
  </si>
  <si>
    <t>赵开业</t>
  </si>
  <si>
    <t>11-3-501</t>
  </si>
  <si>
    <t>朱伟</t>
  </si>
  <si>
    <t>11-3-502</t>
  </si>
  <si>
    <t>姜芹</t>
  </si>
  <si>
    <t>11-3-601</t>
  </si>
  <si>
    <t>张浪</t>
  </si>
  <si>
    <t>11-3-602</t>
  </si>
  <si>
    <t>王洪林</t>
  </si>
  <si>
    <t>11-3-701</t>
  </si>
  <si>
    <t>马蓉</t>
  </si>
  <si>
    <t>11-3-702</t>
  </si>
  <si>
    <t>肖俊</t>
  </si>
  <si>
    <r>
      <rPr>
        <sz val="9"/>
        <color theme="1"/>
        <rFont val="宋体"/>
        <charset val="134"/>
      </rPr>
      <t>潘亦玹</t>
    </r>
    <r>
      <rPr>
        <sz val="9"/>
        <color theme="1"/>
        <rFont val="Times New Roman"/>
        <charset val="134"/>
      </rPr>
      <t>5</t>
    </r>
  </si>
  <si>
    <t>11-3-801</t>
  </si>
  <si>
    <t>常新龙</t>
  </si>
  <si>
    <t>霍苒4</t>
  </si>
  <si>
    <t>11-3-802</t>
  </si>
  <si>
    <t>库来西·居买洪</t>
  </si>
  <si>
    <t>11-3-901</t>
  </si>
  <si>
    <t>张旭凯</t>
  </si>
  <si>
    <t>11-3-902</t>
  </si>
  <si>
    <t>刘帅</t>
  </si>
  <si>
    <t>连阵阵5</t>
  </si>
  <si>
    <t>11-3-1001</t>
  </si>
  <si>
    <t>海涛</t>
  </si>
  <si>
    <t>11-3-1002</t>
  </si>
  <si>
    <t>杨立文</t>
  </si>
  <si>
    <t>11-3-1101</t>
  </si>
  <si>
    <t>郭婧</t>
  </si>
  <si>
    <t>11-3-1102</t>
  </si>
  <si>
    <t>王志国</t>
  </si>
  <si>
    <t>12-1-302</t>
  </si>
  <si>
    <t>陈绩力/王喜妹</t>
  </si>
  <si>
    <t>12-1-402</t>
  </si>
  <si>
    <t>麦麦提艾则孜·吾布力卡斯穆</t>
  </si>
  <si>
    <t>12-1-501</t>
  </si>
  <si>
    <t>王杰</t>
  </si>
  <si>
    <t>12-1-502</t>
  </si>
  <si>
    <t>杨军科</t>
  </si>
  <si>
    <t>12-1-601</t>
  </si>
  <si>
    <t>杨生财</t>
  </si>
  <si>
    <t>12-1-602</t>
  </si>
  <si>
    <t>夏黎明</t>
  </si>
  <si>
    <t>12-1-701</t>
  </si>
  <si>
    <t>李迎鹏</t>
  </si>
  <si>
    <t>12-1-702</t>
  </si>
  <si>
    <t>胡荣/王领界</t>
  </si>
  <si>
    <t>12-1-801</t>
  </si>
  <si>
    <t>刘建疆</t>
  </si>
  <si>
    <t>12-1-802</t>
  </si>
  <si>
    <t>阿力木江 阿卜力米提</t>
  </si>
  <si>
    <t>12-1-901</t>
  </si>
  <si>
    <t>刘肖肖（张倩）</t>
  </si>
  <si>
    <t>12-1-902</t>
  </si>
  <si>
    <t>李代静</t>
  </si>
  <si>
    <t>12-1-1001</t>
  </si>
  <si>
    <t>叶发贤</t>
  </si>
  <si>
    <r>
      <rPr>
        <sz val="9"/>
        <color theme="1"/>
        <rFont val="宋体"/>
        <charset val="134"/>
      </rPr>
      <t>王荣</t>
    </r>
    <r>
      <rPr>
        <sz val="9"/>
        <color theme="1"/>
        <rFont val="Times New Roman"/>
        <charset val="134"/>
      </rPr>
      <t>7</t>
    </r>
  </si>
  <si>
    <t>12-1-1002</t>
  </si>
  <si>
    <t>刘永杰</t>
  </si>
  <si>
    <t>12-1-1101</t>
  </si>
  <si>
    <t>罗益</t>
  </si>
  <si>
    <t>12-2-101</t>
  </si>
  <si>
    <t>张桂芝</t>
  </si>
  <si>
    <t>12-2-301</t>
  </si>
  <si>
    <t>王玉萍</t>
  </si>
  <si>
    <t>12-2-302</t>
  </si>
  <si>
    <t>文华</t>
  </si>
  <si>
    <t>12-2-401</t>
  </si>
  <si>
    <t>王博</t>
  </si>
  <si>
    <t>12-2-402</t>
  </si>
  <si>
    <t>万应林</t>
  </si>
  <si>
    <t>12-2-501</t>
  </si>
  <si>
    <t>哈红伟</t>
  </si>
  <si>
    <t>12-2-502</t>
  </si>
  <si>
    <t>车维兵</t>
  </si>
  <si>
    <t>12-2-601</t>
  </si>
  <si>
    <t>秦莉</t>
  </si>
  <si>
    <t>12-2-602</t>
  </si>
  <si>
    <t>杨江山</t>
  </si>
  <si>
    <t>12-2-701</t>
  </si>
  <si>
    <t>吴文仓</t>
  </si>
  <si>
    <t>12-2-702</t>
  </si>
  <si>
    <t>赵亚敏</t>
  </si>
  <si>
    <t>12-2-801</t>
  </si>
  <si>
    <t>青小风</t>
  </si>
  <si>
    <t>12-2-802</t>
  </si>
  <si>
    <t>赵宝征</t>
  </si>
  <si>
    <t>12-2-901</t>
  </si>
  <si>
    <t>段金龙</t>
  </si>
  <si>
    <t>12-2-902</t>
  </si>
  <si>
    <t>段军永</t>
  </si>
  <si>
    <t>12-2-1001</t>
  </si>
  <si>
    <t>李芹</t>
  </si>
  <si>
    <t>12-2-1002</t>
  </si>
  <si>
    <t>孙彦丰</t>
  </si>
  <si>
    <t>12-2-1101</t>
  </si>
  <si>
    <t>林玉强</t>
  </si>
  <si>
    <t>12-3-301</t>
  </si>
  <si>
    <t>郭忠文</t>
  </si>
  <si>
    <t>12-3-302</t>
  </si>
  <si>
    <t>梁小龙</t>
  </si>
  <si>
    <t>12-3-401</t>
  </si>
  <si>
    <t>侯珍珍</t>
  </si>
  <si>
    <t>12-3-402</t>
  </si>
  <si>
    <t>胡兆祥/袁承华</t>
  </si>
  <si>
    <t>12-3-501</t>
  </si>
  <si>
    <t>王香梅</t>
  </si>
  <si>
    <t>12-3-502</t>
  </si>
  <si>
    <t>郭倩</t>
  </si>
  <si>
    <t>12-3-601</t>
  </si>
  <si>
    <t>龙雪峰</t>
  </si>
  <si>
    <t>12-3-602</t>
  </si>
  <si>
    <t>杨程清</t>
  </si>
  <si>
    <t>12-3-701</t>
  </si>
  <si>
    <t>李萍</t>
  </si>
  <si>
    <t>12-3-702</t>
  </si>
  <si>
    <t>刘俊平</t>
  </si>
  <si>
    <t>12-3-801</t>
  </si>
  <si>
    <t>郭振超</t>
  </si>
  <si>
    <t>12-3-802</t>
  </si>
  <si>
    <t>赵嘉豪</t>
  </si>
  <si>
    <t>12-3-901</t>
  </si>
  <si>
    <t>张秦基</t>
  </si>
  <si>
    <t>12-3-902</t>
  </si>
  <si>
    <t>江晨</t>
  </si>
  <si>
    <t>12-3-1001</t>
  </si>
  <si>
    <t>李金文</t>
  </si>
  <si>
    <t>12-3-1002</t>
  </si>
  <si>
    <t>张向乾</t>
  </si>
  <si>
    <t>12-3-1102</t>
  </si>
  <si>
    <t>陈爱春</t>
  </si>
  <si>
    <t>13-1层02</t>
  </si>
  <si>
    <t>张愫</t>
  </si>
  <si>
    <t>闫金秀1</t>
  </si>
  <si>
    <t>13-1层04</t>
  </si>
  <si>
    <t>刘忠亮</t>
  </si>
  <si>
    <t>米云鹤0.8</t>
  </si>
  <si>
    <t>13-1层05</t>
  </si>
  <si>
    <t>霍苒1</t>
  </si>
  <si>
    <t>13-1层06</t>
  </si>
  <si>
    <t>彭素莲</t>
  </si>
  <si>
    <t>李秀莲0.9</t>
  </si>
  <si>
    <t>13-1层07</t>
  </si>
  <si>
    <t>黄菊春</t>
  </si>
  <si>
    <t>王荣1</t>
  </si>
  <si>
    <t>13-1层08</t>
  </si>
  <si>
    <t>顾渐</t>
  </si>
  <si>
    <t>13-1层09</t>
  </si>
  <si>
    <t>唐自才</t>
  </si>
  <si>
    <t>13-1层10</t>
  </si>
  <si>
    <t>甄慧琴(杨尚龙）</t>
  </si>
  <si>
    <t>李秀莲1</t>
  </si>
  <si>
    <t>13-1层11</t>
  </si>
  <si>
    <t>卫亚丽（安学强）</t>
  </si>
  <si>
    <t>13-2层01</t>
  </si>
  <si>
    <t>王恒州</t>
  </si>
  <si>
    <t>13-2层02</t>
  </si>
  <si>
    <t>14-1层02</t>
  </si>
  <si>
    <t>董梅荣</t>
  </si>
  <si>
    <t>14-1层03</t>
  </si>
  <si>
    <t>易章波</t>
  </si>
  <si>
    <t>14-1层04</t>
  </si>
  <si>
    <t>张龙凤</t>
  </si>
  <si>
    <t>14-1层05</t>
  </si>
  <si>
    <t>孔小宁</t>
  </si>
  <si>
    <t>14-1层06</t>
  </si>
  <si>
    <t>贾志丽</t>
  </si>
  <si>
    <t>14-1层07</t>
  </si>
  <si>
    <t>张磊磊</t>
  </si>
  <si>
    <t>连阵阵1</t>
  </si>
  <si>
    <t>14-1层08</t>
  </si>
  <si>
    <t>马威</t>
  </si>
  <si>
    <t>14-1层12</t>
  </si>
  <si>
    <t>李玉华</t>
  </si>
  <si>
    <t>14-1层13</t>
  </si>
  <si>
    <t>刘泽娇</t>
  </si>
  <si>
    <t>14-1层16</t>
  </si>
  <si>
    <t>胡杨</t>
  </si>
  <si>
    <t>14-1层17</t>
  </si>
  <si>
    <t>郜艺博</t>
  </si>
  <si>
    <t>14-1层18</t>
  </si>
  <si>
    <t>张江莉</t>
  </si>
  <si>
    <t>14-2层04</t>
  </si>
  <si>
    <t>李花战</t>
  </si>
  <si>
    <t>霍苒0.8</t>
  </si>
  <si>
    <t>14-2层05</t>
  </si>
  <si>
    <t>14-2层06</t>
  </si>
  <si>
    <t>敬天惠</t>
  </si>
  <si>
    <t>14-2层07</t>
  </si>
  <si>
    <t>李洪建</t>
  </si>
  <si>
    <t>肖陶丽1</t>
  </si>
  <si>
    <t>14-2层08</t>
  </si>
  <si>
    <t>柳康林</t>
  </si>
  <si>
    <t>14-2层09</t>
  </si>
  <si>
    <t>柳欢</t>
  </si>
  <si>
    <t>14-2层11</t>
  </si>
  <si>
    <t>周小茜（白林清）</t>
  </si>
  <si>
    <t>潘亦玹1</t>
  </si>
  <si>
    <t>14-2层12</t>
  </si>
  <si>
    <t>赵中文</t>
  </si>
  <si>
    <t>14-2层19</t>
  </si>
  <si>
    <t>14-2层20</t>
  </si>
  <si>
    <t>袁代凤</t>
  </si>
  <si>
    <t>15-1层03</t>
  </si>
  <si>
    <t>王亮霞</t>
  </si>
  <si>
    <t>15-1层06</t>
  </si>
  <si>
    <t>王洪娥</t>
  </si>
  <si>
    <t>15-1层07</t>
  </si>
  <si>
    <t>一</t>
  </si>
  <si>
    <t>17-1层04</t>
  </si>
  <si>
    <t>赵小兰</t>
  </si>
  <si>
    <t>17-1层05</t>
  </si>
  <si>
    <t>靳国柱</t>
  </si>
  <si>
    <t>17-1层10</t>
  </si>
  <si>
    <t>王琼兰（赵星）</t>
  </si>
  <si>
    <t>17-1层11</t>
  </si>
  <si>
    <t>席浩宇</t>
  </si>
  <si>
    <t>17-1层12</t>
  </si>
  <si>
    <t>17-1层13</t>
  </si>
  <si>
    <t>17-1层14</t>
  </si>
  <si>
    <t>吴晓芳（吴宝贵）</t>
  </si>
  <si>
    <t>17-1层15</t>
  </si>
  <si>
    <t>17-1层18</t>
  </si>
  <si>
    <t>靳迎亚</t>
  </si>
  <si>
    <t>17-1层19</t>
  </si>
  <si>
    <t>聂柏林</t>
  </si>
  <si>
    <t>17-1层20</t>
  </si>
  <si>
    <t>二</t>
  </si>
  <si>
    <t>17-2层01</t>
  </si>
  <si>
    <t>三</t>
  </si>
  <si>
    <t>17-3层02</t>
  </si>
  <si>
    <t>李志鹏</t>
  </si>
  <si>
    <t>18-1层01</t>
  </si>
  <si>
    <t>段二苏</t>
  </si>
  <si>
    <t>18-1层02</t>
  </si>
  <si>
    <t>向贤云</t>
  </si>
  <si>
    <t>18-1层03</t>
  </si>
  <si>
    <t>18-1层04</t>
  </si>
  <si>
    <t>刘王子睿（刘甲政）</t>
  </si>
  <si>
    <t>18-1层05</t>
  </si>
  <si>
    <t>刘王妤丹（刘甲政）</t>
  </si>
  <si>
    <t>18-1层06</t>
  </si>
  <si>
    <t>李心铭（李洁）</t>
  </si>
  <si>
    <t>18-1层07</t>
  </si>
  <si>
    <t>秦桂兰</t>
  </si>
  <si>
    <t>18-1层08</t>
  </si>
  <si>
    <t>吕程</t>
  </si>
  <si>
    <t>张玉琴0.8</t>
  </si>
  <si>
    <t>18-1层09</t>
  </si>
  <si>
    <t>陈国强</t>
  </si>
  <si>
    <t>18-1层10</t>
  </si>
  <si>
    <t>魏玉文</t>
  </si>
  <si>
    <t>18-1层12</t>
  </si>
  <si>
    <t>佟海宾（许振双）</t>
  </si>
  <si>
    <t>18-1层13</t>
  </si>
  <si>
    <t>18-1层15</t>
  </si>
  <si>
    <t>李倩</t>
  </si>
  <si>
    <t>王荣0.8</t>
  </si>
  <si>
    <t>18-1层16</t>
  </si>
  <si>
    <t>18-1层17</t>
  </si>
  <si>
    <t>罗建生</t>
  </si>
  <si>
    <t>18-1层18</t>
  </si>
  <si>
    <t>韩春子</t>
  </si>
  <si>
    <t>18-1层19</t>
  </si>
  <si>
    <t>李丹媚（李洁）</t>
  </si>
  <si>
    <t>18-1层20</t>
  </si>
  <si>
    <t>18-1层21</t>
  </si>
  <si>
    <t>18-1层22</t>
  </si>
  <si>
    <t>18-1层23</t>
  </si>
  <si>
    <t>18-1层24</t>
  </si>
  <si>
    <t>9-负1-102</t>
  </si>
  <si>
    <t>9-负1-106</t>
  </si>
  <si>
    <t>9-负1-107</t>
  </si>
  <si>
    <t>9-负1-201</t>
  </si>
  <si>
    <t>9-负1-202</t>
  </si>
  <si>
    <t>9-负1-203</t>
  </si>
  <si>
    <t>9-负1-204</t>
  </si>
  <si>
    <t>9-负1-208</t>
  </si>
  <si>
    <t>9-负1-209</t>
  </si>
  <si>
    <t>10-负1-201</t>
  </si>
  <si>
    <t>10-负1-301</t>
  </si>
  <si>
    <t>10-负1-303</t>
  </si>
  <si>
    <t>10-负1-305</t>
  </si>
  <si>
    <t>10-负1-306</t>
  </si>
  <si>
    <t>10-负1-308</t>
  </si>
  <si>
    <t>10-负1-309</t>
  </si>
  <si>
    <t>11-负1-102</t>
  </si>
  <si>
    <t>11-负1-103</t>
  </si>
  <si>
    <t>11-负1-107</t>
  </si>
  <si>
    <t>11-负1-201</t>
  </si>
  <si>
    <t>11-负1-205</t>
  </si>
  <si>
    <t>11-负1-206</t>
  </si>
  <si>
    <t>11-负1-303</t>
  </si>
  <si>
    <t>11-负1-306</t>
  </si>
  <si>
    <t>12-负1-107</t>
  </si>
  <si>
    <t>12-负1-108</t>
  </si>
  <si>
    <t>12-负1-205</t>
  </si>
  <si>
    <t>12-负1-206</t>
  </si>
  <si>
    <t>12-负1-207</t>
  </si>
  <si>
    <t>12-负1-301</t>
  </si>
  <si>
    <t>刘红旗</t>
  </si>
  <si>
    <t>12-负1-307</t>
  </si>
  <si>
    <t>12-负1-308</t>
  </si>
  <si>
    <t>画堂春锦预抵押证明细</t>
  </si>
  <si>
    <t>日期</t>
  </si>
  <si>
    <t>王峰</t>
  </si>
  <si>
    <t>2-2-201</t>
  </si>
  <si>
    <t>孙振广</t>
  </si>
  <si>
    <t>12-3-101</t>
  </si>
  <si>
    <t>杨程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</si>
  <si>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</si>
  <si>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</si>
  <si>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</si>
  <si>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</si>
  <si>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</si>
  <si>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</si>
  <si>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</si>
  <si>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李世平</t>
  </si>
  <si>
    <t>单小龙</t>
  </si>
  <si>
    <t>林欢欢</t>
  </si>
  <si>
    <t>刘伟杰</t>
  </si>
  <si>
    <t>张利玮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</si>
  <si>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</si>
  <si>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</si>
  <si>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</si>
  <si>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</si>
  <si>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</si>
  <si>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</si>
  <si>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</si>
  <si>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</si>
  <si>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</si>
  <si>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</si>
  <si>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袁豫</t>
  </si>
  <si>
    <t>2024年佣金比例总表</t>
  </si>
  <si>
    <t>9.1-10.7销售明细</t>
  </si>
  <si>
    <t>是否转签</t>
  </si>
  <si>
    <t>套奖</t>
  </si>
  <si>
    <t>新签定</t>
  </si>
  <si>
    <t>刘思汉7</t>
  </si>
  <si>
    <t>3-2-102</t>
  </si>
  <si>
    <t>陈建军</t>
  </si>
  <si>
    <t>4-1-101</t>
  </si>
  <si>
    <t>许振双</t>
  </si>
  <si>
    <t>转签</t>
  </si>
  <si>
    <t>5-2-201</t>
  </si>
  <si>
    <t>车宏伟</t>
  </si>
  <si>
    <t>6-2-1001</t>
  </si>
  <si>
    <t>张炜</t>
  </si>
  <si>
    <t>6-3-101</t>
  </si>
  <si>
    <t>王磊</t>
  </si>
  <si>
    <t>潘亦玹5</t>
  </si>
  <si>
    <t>赵江龙5</t>
  </si>
  <si>
    <t>8-3-301</t>
  </si>
  <si>
    <t>孙帅</t>
  </si>
  <si>
    <t>8-3-502</t>
  </si>
  <si>
    <t>石绘芳</t>
  </si>
  <si>
    <t>8-3-701</t>
  </si>
  <si>
    <t>刘然</t>
  </si>
  <si>
    <t>8-3-902</t>
  </si>
  <si>
    <t>石海江</t>
  </si>
  <si>
    <t>赵江龙0.9</t>
  </si>
  <si>
    <t>15-2层03</t>
  </si>
  <si>
    <t>刘沛林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</si>
</sst>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\-#\-###"/>
    <numFmt numFmtId="177" formatCode="0.00_ "/>
  </numFmts>
  <fonts count="4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Arial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15" applyNumberFormat="0" applyAlignment="0" applyProtection="0">
      <alignment vertical="center"/>
    </xf>
    <xf numFmtId="0" fontId="33" fillId="8" borderId="16" applyNumberFormat="0" applyAlignment="0" applyProtection="0">
      <alignment vertical="center"/>
    </xf>
    <xf numFmtId="0" fontId="34" fillId="8" borderId="15" applyNumberFormat="0" applyAlignment="0" applyProtection="0">
      <alignment vertical="center"/>
    </xf>
    <xf numFmtId="0" fontId="35" fillId="9" borderId="17" applyNumberForma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locked="0"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176" fontId="2" fillId="0" borderId="1" xfId="0" applyNumberFormat="1" applyFont="1" applyFill="1" applyBorder="1" applyAlignment="1" applyProtection="1">
      <alignment horizontal="center" vertical="center" shrinkToFit="1"/>
    </xf>
    <xf numFmtId="0" fontId="3" fillId="0" borderId="2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shrinkToFit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5" xfId="1" applyNumberFormat="1" applyFont="1" applyFill="1" applyBorder="1" applyAlignment="1" applyProtection="1">
      <alignment horizontal="center" vertical="center"/>
      <protection locked="0" hidden="1"/>
    </xf>
    <xf numFmtId="0" fontId="4" fillId="0" borderId="2" xfId="1" applyNumberFormat="1" applyFont="1" applyFill="1" applyBorder="1" applyAlignment="1" applyProtection="1">
      <alignment horizontal="center" vertical="center"/>
      <protection locked="0"/>
    </xf>
    <xf numFmtId="4" fontId="4" fillId="0" borderId="2" xfId="1" applyNumberFormat="1" applyFont="1" applyFill="1" applyBorder="1" applyAlignment="1" applyProtection="1">
      <alignment horizontal="center" vertical="center"/>
      <protection locked="0"/>
    </xf>
    <xf numFmtId="0" fontId="6" fillId="0" borderId="2" xfId="1" applyNumberFormat="1" applyFont="1" applyFill="1" applyBorder="1" applyAlignment="1" applyProtection="1">
      <alignment horizontal="center" vertical="center"/>
      <protection locked="0" hidden="1"/>
    </xf>
    <xf numFmtId="0" fontId="7" fillId="0" borderId="2" xfId="1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>
      <alignment vertical="center"/>
    </xf>
    <xf numFmtId="0" fontId="0" fillId="0" borderId="2" xfId="0" applyBorder="1" applyAlignment="1">
      <alignment horizontal="center" vertical="center"/>
    </xf>
    <xf numFmtId="14" fontId="3" fillId="0" borderId="6" xfId="1" applyNumberFormat="1" applyFont="1" applyFill="1" applyBorder="1" applyAlignment="1" applyProtection="1">
      <alignment horizontal="center" vertical="center" shrinkToFit="1"/>
    </xf>
    <xf numFmtId="14" fontId="4" fillId="0" borderId="2" xfId="1" applyNumberFormat="1" applyFont="1" applyFill="1" applyBorder="1" applyAlignment="1" applyProtection="1">
      <alignment horizontal="center" vertical="center" shrinkToFit="1"/>
      <protection locked="0"/>
    </xf>
    <xf numFmtId="14" fontId="4" fillId="0" borderId="2" xfId="0" applyNumberFormat="1" applyFont="1" applyFill="1" applyBorder="1" applyAlignment="1" applyProtection="1">
      <alignment horizontal="center" vertical="center"/>
      <protection hidden="1"/>
    </xf>
    <xf numFmtId="14" fontId="8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0" fontId="9" fillId="0" borderId="2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/>
    </xf>
    <xf numFmtId="10" fontId="9" fillId="4" borderId="2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10" fontId="9" fillId="0" borderId="4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0" fontId="9" fillId="5" borderId="2" xfId="0" applyNumberFormat="1" applyFont="1" applyFill="1" applyBorder="1" applyAlignment="1">
      <alignment horizontal="center" vertical="center"/>
    </xf>
    <xf numFmtId="10" fontId="11" fillId="0" borderId="2" xfId="0" applyNumberFormat="1" applyFont="1" applyFill="1" applyBorder="1" applyAlignment="1">
      <alignment horizontal="center" vertical="center" wrapText="1"/>
    </xf>
    <xf numFmtId="10" fontId="12" fillId="0" borderId="2" xfId="0" applyNumberFormat="1" applyFont="1" applyFill="1" applyBorder="1" applyAlignment="1" applyProtection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0" fontId="9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31" fontId="9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/>
      <protection locked="0" hidden="1"/>
    </xf>
    <xf numFmtId="177" fontId="2" fillId="0" borderId="2" xfId="1" applyNumberFormat="1" applyFont="1" applyFill="1" applyBorder="1" applyAlignment="1" applyProtection="1">
      <alignment horizontal="center" vertical="center"/>
      <protection locked="0" hidden="1"/>
    </xf>
    <xf numFmtId="177" fontId="0" fillId="0" borderId="2" xfId="0" applyNumberForma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12" fillId="2" borderId="0" xfId="0" applyNumberFormat="1" applyFont="1" applyFill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 vertical="center"/>
    </xf>
    <xf numFmtId="177" fontId="0" fillId="0" borderId="0" xfId="0" applyNumberFormat="1">
      <alignment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 shrinkToFi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3" fillId="0" borderId="10" xfId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  <protection hidden="1"/>
    </xf>
    <xf numFmtId="177" fontId="4" fillId="0" borderId="2" xfId="0" applyNumberFormat="1" applyFont="1" applyFill="1" applyBorder="1" applyAlignment="1" applyProtection="1">
      <alignment horizontal="center" vertical="center" shrinkToFi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177" fontId="2" fillId="0" borderId="6" xfId="0" applyNumberFormat="1" applyFont="1" applyFill="1" applyBorder="1" applyAlignment="1" applyProtection="1">
      <alignment horizontal="center" vertical="center" wrapText="1"/>
    </xf>
    <xf numFmtId="177" fontId="2" fillId="0" borderId="4" xfId="0" applyNumberFormat="1" applyFont="1" applyFill="1" applyBorder="1" applyAlignment="1" applyProtection="1">
      <alignment horizontal="center" vertical="center" wrapText="1"/>
    </xf>
    <xf numFmtId="177" fontId="5" fillId="0" borderId="2" xfId="0" applyNumberFormat="1" applyFont="1" applyFill="1" applyBorder="1" applyAlignment="1" applyProtection="1">
      <alignment horizontal="center" vertical="center"/>
    </xf>
    <xf numFmtId="177" fontId="5" fillId="0" borderId="2" xfId="0" applyNumberFormat="1" applyFont="1" applyFill="1" applyBorder="1" applyAlignment="1" applyProtection="1">
      <alignment horizontal="center" vertical="center" shrinkToFit="1"/>
    </xf>
    <xf numFmtId="177" fontId="4" fillId="0" borderId="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center" vertical="center"/>
      <protection hidden="1"/>
    </xf>
    <xf numFmtId="0" fontId="5" fillId="0" borderId="2" xfId="0" applyFont="1" applyFill="1" applyBorder="1" applyAlignment="1" applyProtection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14" fontId="18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/>
      <protection hidden="1"/>
    </xf>
    <xf numFmtId="14" fontId="8" fillId="0" borderId="2" xfId="1" applyNumberFormat="1" applyFont="1" applyFill="1" applyBorder="1" applyAlignment="1" applyProtection="1">
      <alignment horizontal="center" vertical="center" shrinkToFit="1"/>
      <protection locked="0"/>
    </xf>
    <xf numFmtId="14" fontId="7" fillId="0" borderId="2" xfId="1" applyNumberFormat="1" applyFont="1" applyFill="1" applyBorder="1" applyAlignment="1" applyProtection="1">
      <alignment horizontal="center" vertical="center" shrinkToFit="1"/>
    </xf>
    <xf numFmtId="14" fontId="19" fillId="0" borderId="2" xfId="0" applyNumberFormat="1" applyFont="1" applyFill="1" applyBorder="1" applyAlignment="1" applyProtection="1">
      <alignment horizontal="center" vertical="center"/>
      <protection hidden="1"/>
    </xf>
    <xf numFmtId="0" fontId="18" fillId="0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 applyProtection="1">
      <alignment horizontal="center" vertical="center"/>
      <protection hidden="1"/>
    </xf>
    <xf numFmtId="177" fontId="0" fillId="0" borderId="0" xfId="0" applyNumberFormat="1" applyFill="1">
      <alignment vertical="center"/>
    </xf>
    <xf numFmtId="177" fontId="5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0" fontId="14" fillId="0" borderId="2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10" fontId="14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77" fontId="22" fillId="0" borderId="0" xfId="0" applyNumberFormat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14" fontId="14" fillId="0" borderId="0" xfId="0" applyNumberFormat="1" applyFont="1" applyFill="1" applyBorder="1" applyAlignment="1">
      <alignment horizontal="center" vertical="center"/>
    </xf>
    <xf numFmtId="177" fontId="22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31" fontId="2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 wrapText="1"/>
    </xf>
    <xf numFmtId="177" fontId="11" fillId="0" borderId="6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/>
    </xf>
    <xf numFmtId="177" fontId="11" fillId="0" borderId="4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24"/>
  <sheetViews>
    <sheetView tabSelected="1" workbookViewId="0">
      <selection activeCell="L24" sqref="L24"/>
    </sheetView>
  </sheetViews>
  <sheetFormatPr defaultColWidth="9" defaultRowHeight="14.25"/>
  <cols>
    <col min="1" max="1" width="4.625" style="159" customWidth="1"/>
    <col min="2" max="2" width="8.25" style="159" customWidth="1"/>
    <col min="3" max="3" width="8.625" style="159" customWidth="1"/>
    <col min="4" max="4" width="4.375" style="159" customWidth="1"/>
    <col min="5" max="5" width="5.5" style="159" customWidth="1"/>
    <col min="6" max="6" width="6.75" style="159" customWidth="1"/>
    <col min="7" max="8" width="7" style="59" customWidth="1"/>
    <col min="9" max="9" width="9.625" style="160" customWidth="1"/>
    <col min="10" max="13" width="9.125" style="160" customWidth="1"/>
    <col min="14" max="15" width="9.5" style="160" customWidth="1"/>
    <col min="16" max="16" width="9" style="160" hidden="1" customWidth="1"/>
    <col min="17" max="17" width="9" style="161" customWidth="1"/>
    <col min="18" max="18" width="7.5" style="160" hidden="1" customWidth="1"/>
    <col min="19" max="19" width="11.75" style="160" customWidth="1"/>
    <col min="20" max="20" width="9" style="159"/>
    <col min="21" max="21" width="10.125" style="159"/>
    <col min="22" max="16384" width="9" style="159"/>
  </cols>
  <sheetData>
    <row r="1" s="159" customFormat="1" ht="24" customHeight="1" spans="1:19">
      <c r="A1" s="162" t="s">
        <v>0</v>
      </c>
      <c r="B1" s="162"/>
      <c r="C1" s="162"/>
      <c r="D1" s="162"/>
      <c r="E1" s="162"/>
      <c r="F1" s="162"/>
      <c r="G1" s="162"/>
      <c r="H1" s="162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</row>
    <row r="2" s="135" customFormat="1" ht="24" customHeight="1" spans="1:19">
      <c r="A2" s="40" t="s">
        <v>1</v>
      </c>
      <c r="B2" s="40"/>
      <c r="C2" s="40"/>
      <c r="D2" s="40"/>
      <c r="E2" s="40"/>
      <c r="F2" s="40"/>
      <c r="G2" s="163" t="s">
        <v>2</v>
      </c>
      <c r="H2" s="164"/>
      <c r="I2" s="169" t="s">
        <v>3</v>
      </c>
      <c r="J2" s="169" t="s">
        <v>4</v>
      </c>
      <c r="K2" s="169" t="s">
        <v>5</v>
      </c>
      <c r="L2" s="170" t="s">
        <v>6</v>
      </c>
      <c r="M2" s="170" t="s">
        <v>7</v>
      </c>
      <c r="N2" s="171" t="s">
        <v>8</v>
      </c>
      <c r="O2" s="169" t="s">
        <v>9</v>
      </c>
      <c r="P2" s="169" t="s">
        <v>10</v>
      </c>
      <c r="Q2" s="170" t="s">
        <v>11</v>
      </c>
      <c r="R2" s="170" t="s">
        <v>12</v>
      </c>
      <c r="S2" s="169" t="s">
        <v>13</v>
      </c>
    </row>
    <row r="3" s="135" customFormat="1" ht="32.1" customHeight="1" spans="1:19">
      <c r="A3" s="40" t="s">
        <v>14</v>
      </c>
      <c r="B3" s="40" t="s">
        <v>15</v>
      </c>
      <c r="C3" s="40" t="s">
        <v>16</v>
      </c>
      <c r="D3" s="165" t="s">
        <v>17</v>
      </c>
      <c r="E3" s="165" t="s">
        <v>18</v>
      </c>
      <c r="F3" s="165" t="s">
        <v>19</v>
      </c>
      <c r="G3" s="165" t="s">
        <v>20</v>
      </c>
      <c r="H3" s="165" t="s">
        <v>21</v>
      </c>
      <c r="I3" s="169"/>
      <c r="J3" s="169"/>
      <c r="K3" s="169"/>
      <c r="L3" s="172"/>
      <c r="M3" s="172"/>
      <c r="N3" s="171"/>
      <c r="O3" s="171"/>
      <c r="P3" s="169"/>
      <c r="Q3" s="172"/>
      <c r="R3" s="172"/>
      <c r="S3" s="171"/>
    </row>
    <row r="4" s="135" customFormat="1" ht="18" customHeight="1" spans="1:19">
      <c r="A4" s="40">
        <v>1</v>
      </c>
      <c r="B4" s="40" t="s">
        <v>22</v>
      </c>
      <c r="C4" s="40" t="s">
        <v>23</v>
      </c>
      <c r="D4" s="40"/>
      <c r="E4" s="40"/>
      <c r="F4" s="40"/>
      <c r="G4" s="40"/>
      <c r="H4" s="40"/>
      <c r="I4" s="173"/>
      <c r="J4" s="173"/>
      <c r="K4" s="171">
        <v>6999.6</v>
      </c>
      <c r="L4" s="171">
        <v>120.96</v>
      </c>
      <c r="M4" s="171">
        <v>6151</v>
      </c>
      <c r="N4" s="171">
        <f>H4+I4+J4+K4+L4+M4</f>
        <v>13271.56</v>
      </c>
      <c r="O4" s="171"/>
      <c r="P4" s="171"/>
      <c r="Q4" s="171">
        <v>18.21</v>
      </c>
      <c r="R4" s="171"/>
      <c r="S4" s="171">
        <f>N4-O4-Q4</f>
        <v>13253.35</v>
      </c>
    </row>
    <row r="5" s="135" customFormat="1" ht="18" customHeight="1" spans="1:19">
      <c r="A5" s="40">
        <v>2</v>
      </c>
      <c r="B5" s="40" t="s">
        <v>24</v>
      </c>
      <c r="C5" s="40" t="s">
        <v>25</v>
      </c>
      <c r="D5" s="40"/>
      <c r="E5" s="40"/>
      <c r="F5" s="40"/>
      <c r="G5" s="40">
        <v>3</v>
      </c>
      <c r="H5" s="40">
        <f>G5*1000</f>
        <v>3000</v>
      </c>
      <c r="I5" s="171">
        <v>9000</v>
      </c>
      <c r="J5" s="171"/>
      <c r="K5" s="171">
        <v>1911.07</v>
      </c>
      <c r="L5" s="171">
        <v>4642.59</v>
      </c>
      <c r="M5" s="171">
        <v>497.4</v>
      </c>
      <c r="N5" s="171">
        <f t="shared" ref="N5:N20" si="0">H5+I5+J5+K5+L5+M5</f>
        <v>19051.06</v>
      </c>
      <c r="O5" s="171">
        <f>J5*0.05</f>
        <v>0</v>
      </c>
      <c r="P5" s="173"/>
      <c r="Q5" s="171"/>
      <c r="R5" s="173"/>
      <c r="S5" s="171">
        <f t="shared" ref="S5:S20" si="1">N5-O5-Q5</f>
        <v>19051.06</v>
      </c>
    </row>
    <row r="6" s="135" customFormat="1" ht="18" customHeight="1" spans="1:19">
      <c r="A6" s="40">
        <v>3</v>
      </c>
      <c r="B6" s="40" t="s">
        <v>26</v>
      </c>
      <c r="C6" s="40" t="s">
        <v>25</v>
      </c>
      <c r="D6" s="40"/>
      <c r="E6" s="40"/>
      <c r="F6" s="40"/>
      <c r="G6" s="40">
        <v>3</v>
      </c>
      <c r="H6" s="40">
        <f t="shared" ref="H6:H18" si="2">G6*1000</f>
        <v>3000</v>
      </c>
      <c r="I6" s="171">
        <v>668.59</v>
      </c>
      <c r="J6" s="171">
        <v>2280</v>
      </c>
      <c r="K6" s="171">
        <v>692.33</v>
      </c>
      <c r="L6" s="171">
        <v>8517.87</v>
      </c>
      <c r="M6" s="171">
        <v>1958.4</v>
      </c>
      <c r="N6" s="171">
        <f t="shared" si="0"/>
        <v>17117.19</v>
      </c>
      <c r="O6" s="171">
        <f t="shared" ref="O6:O19" si="3">J6*0.05</f>
        <v>114</v>
      </c>
      <c r="P6" s="173"/>
      <c r="Q6" s="171">
        <v>13.11</v>
      </c>
      <c r="R6" s="173"/>
      <c r="S6" s="171">
        <f t="shared" si="1"/>
        <v>16990.08</v>
      </c>
    </row>
    <row r="7" s="135" customFormat="1" ht="18" customHeight="1" spans="1:19">
      <c r="A7" s="40">
        <v>4</v>
      </c>
      <c r="B7" s="40" t="s">
        <v>27</v>
      </c>
      <c r="C7" s="40" t="s">
        <v>25</v>
      </c>
      <c r="D7" s="40"/>
      <c r="E7" s="40"/>
      <c r="F7" s="40"/>
      <c r="G7" s="40">
        <v>3</v>
      </c>
      <c r="H7" s="40">
        <f t="shared" si="2"/>
        <v>3000</v>
      </c>
      <c r="I7" s="171"/>
      <c r="J7" s="171"/>
      <c r="K7" s="171">
        <v>5755.2</v>
      </c>
      <c r="L7" s="171">
        <v>383.86</v>
      </c>
      <c r="M7" s="171">
        <v>614.4</v>
      </c>
      <c r="N7" s="171">
        <f t="shared" si="0"/>
        <v>9753.46</v>
      </c>
      <c r="O7" s="171">
        <f t="shared" si="3"/>
        <v>0</v>
      </c>
      <c r="P7" s="173"/>
      <c r="Q7" s="171"/>
      <c r="R7" s="173"/>
      <c r="S7" s="171">
        <f t="shared" si="1"/>
        <v>9753.46</v>
      </c>
    </row>
    <row r="8" s="135" customFormat="1" ht="18" customHeight="1" spans="1:19">
      <c r="A8" s="40">
        <v>5</v>
      </c>
      <c r="B8" s="40" t="s">
        <v>28</v>
      </c>
      <c r="C8" s="40" t="s">
        <v>29</v>
      </c>
      <c r="D8" s="40"/>
      <c r="E8" s="40"/>
      <c r="F8" s="40"/>
      <c r="G8" s="40">
        <v>4</v>
      </c>
      <c r="H8" s="40">
        <f t="shared" si="2"/>
        <v>4000</v>
      </c>
      <c r="I8" s="171">
        <v>7600</v>
      </c>
      <c r="J8" s="171">
        <v>9328.66</v>
      </c>
      <c r="K8" s="171"/>
      <c r="L8" s="171">
        <v>8382.69</v>
      </c>
      <c r="M8" s="171">
        <v>1178.4</v>
      </c>
      <c r="N8" s="171">
        <f t="shared" si="0"/>
        <v>30489.75</v>
      </c>
      <c r="O8" s="171">
        <f t="shared" si="3"/>
        <v>466.433</v>
      </c>
      <c r="P8" s="173"/>
      <c r="Q8" s="171"/>
      <c r="R8" s="173"/>
      <c r="S8" s="171">
        <f t="shared" si="1"/>
        <v>30023.317</v>
      </c>
    </row>
    <row r="9" s="135" customFormat="1" ht="18" customHeight="1" spans="1:19">
      <c r="A9" s="40">
        <v>6</v>
      </c>
      <c r="B9" s="40" t="s">
        <v>30</v>
      </c>
      <c r="C9" s="40" t="s">
        <v>25</v>
      </c>
      <c r="D9" s="40"/>
      <c r="E9" s="40"/>
      <c r="F9" s="40"/>
      <c r="G9" s="40">
        <v>9</v>
      </c>
      <c r="H9" s="40">
        <f t="shared" si="2"/>
        <v>9000</v>
      </c>
      <c r="I9" s="171">
        <v>9998.01</v>
      </c>
      <c r="J9" s="171">
        <v>5735.8</v>
      </c>
      <c r="K9" s="171">
        <v>292.19</v>
      </c>
      <c r="L9" s="171">
        <v>10258.11</v>
      </c>
      <c r="M9" s="171">
        <v>2950.8</v>
      </c>
      <c r="N9" s="171">
        <f t="shared" si="0"/>
        <v>38234.91</v>
      </c>
      <c r="O9" s="171">
        <f t="shared" si="3"/>
        <v>286.79</v>
      </c>
      <c r="P9" s="173"/>
      <c r="Q9" s="171"/>
      <c r="R9" s="173"/>
      <c r="S9" s="171">
        <f t="shared" si="1"/>
        <v>37948.12</v>
      </c>
    </row>
    <row r="10" s="135" customFormat="1" ht="18" customHeight="1" spans="1:19">
      <c r="A10" s="40">
        <v>7</v>
      </c>
      <c r="B10" s="40" t="s">
        <v>31</v>
      </c>
      <c r="C10" s="40" t="s">
        <v>29</v>
      </c>
      <c r="D10" s="40"/>
      <c r="E10" s="40"/>
      <c r="F10" s="40"/>
      <c r="G10" s="40"/>
      <c r="H10" s="40">
        <f t="shared" si="2"/>
        <v>0</v>
      </c>
      <c r="I10" s="171">
        <v>26970</v>
      </c>
      <c r="J10" s="171"/>
      <c r="K10" s="171"/>
      <c r="L10" s="171"/>
      <c r="M10" s="171"/>
      <c r="N10" s="171">
        <f t="shared" si="0"/>
        <v>26970</v>
      </c>
      <c r="O10" s="171">
        <f t="shared" si="3"/>
        <v>0</v>
      </c>
      <c r="P10" s="173"/>
      <c r="Q10" s="171"/>
      <c r="R10" s="173"/>
      <c r="S10" s="171">
        <f t="shared" si="1"/>
        <v>26970</v>
      </c>
    </row>
    <row r="11" s="135" customFormat="1" ht="18" customHeight="1" spans="1:19">
      <c r="A11" s="40">
        <v>8</v>
      </c>
      <c r="B11" s="40" t="s">
        <v>32</v>
      </c>
      <c r="C11" s="40" t="s">
        <v>29</v>
      </c>
      <c r="D11" s="40"/>
      <c r="E11" s="40"/>
      <c r="F11" s="40"/>
      <c r="G11" s="40">
        <v>4</v>
      </c>
      <c r="H11" s="40">
        <f>G11*1000</f>
        <v>4000</v>
      </c>
      <c r="I11" s="171">
        <v>4560</v>
      </c>
      <c r="J11" s="171"/>
      <c r="K11" s="171"/>
      <c r="L11" s="171">
        <v>6435.15</v>
      </c>
      <c r="M11" s="171">
        <v>798.6</v>
      </c>
      <c r="N11" s="171">
        <f t="shared" si="0"/>
        <v>15793.75</v>
      </c>
      <c r="O11" s="171">
        <f t="shared" si="3"/>
        <v>0</v>
      </c>
      <c r="P11" s="173"/>
      <c r="Q11" s="171"/>
      <c r="R11" s="173"/>
      <c r="S11" s="171">
        <f t="shared" si="1"/>
        <v>15793.75</v>
      </c>
    </row>
    <row r="12" s="135" customFormat="1" ht="18" customHeight="1" spans="1:19">
      <c r="A12" s="40">
        <v>9</v>
      </c>
      <c r="B12" s="40" t="s">
        <v>33</v>
      </c>
      <c r="C12" s="40" t="s">
        <v>29</v>
      </c>
      <c r="D12" s="40"/>
      <c r="E12" s="40"/>
      <c r="F12" s="40"/>
      <c r="G12" s="40">
        <v>3</v>
      </c>
      <c r="H12" s="40">
        <f t="shared" si="2"/>
        <v>3000</v>
      </c>
      <c r="I12" s="171">
        <v>23000</v>
      </c>
      <c r="J12" s="171"/>
      <c r="K12" s="171"/>
      <c r="L12" s="171">
        <v>5597.99</v>
      </c>
      <c r="M12" s="171">
        <v>1826.4</v>
      </c>
      <c r="N12" s="171">
        <f t="shared" si="0"/>
        <v>33424.39</v>
      </c>
      <c r="O12" s="171">
        <f t="shared" si="3"/>
        <v>0</v>
      </c>
      <c r="P12" s="173"/>
      <c r="Q12" s="171"/>
      <c r="R12" s="173"/>
      <c r="S12" s="171">
        <f t="shared" si="1"/>
        <v>33424.39</v>
      </c>
    </row>
    <row r="13" s="135" customFormat="1" ht="18" customHeight="1" spans="1:19">
      <c r="A13" s="40">
        <v>10</v>
      </c>
      <c r="B13" s="40" t="s">
        <v>34</v>
      </c>
      <c r="C13" s="40" t="s">
        <v>29</v>
      </c>
      <c r="D13" s="40"/>
      <c r="E13" s="40"/>
      <c r="F13" s="40"/>
      <c r="G13" s="40">
        <v>2</v>
      </c>
      <c r="H13" s="40">
        <f t="shared" si="2"/>
        <v>2000</v>
      </c>
      <c r="I13" s="171"/>
      <c r="J13" s="171"/>
      <c r="K13" s="171"/>
      <c r="L13" s="171">
        <v>9216.3</v>
      </c>
      <c r="M13" s="171">
        <v>4532.4</v>
      </c>
      <c r="N13" s="171">
        <f t="shared" si="0"/>
        <v>15748.7</v>
      </c>
      <c r="O13" s="171">
        <f t="shared" si="3"/>
        <v>0</v>
      </c>
      <c r="P13" s="173"/>
      <c r="Q13" s="171"/>
      <c r="R13" s="173"/>
      <c r="S13" s="171">
        <f t="shared" si="1"/>
        <v>15748.7</v>
      </c>
    </row>
    <row r="14" s="135" customFormat="1" ht="18" customHeight="1" spans="1:19">
      <c r="A14" s="40">
        <v>11</v>
      </c>
      <c r="B14" s="40" t="s">
        <v>35</v>
      </c>
      <c r="C14" s="40" t="s">
        <v>29</v>
      </c>
      <c r="D14" s="40"/>
      <c r="E14" s="40"/>
      <c r="F14" s="40"/>
      <c r="G14" s="40">
        <v>3</v>
      </c>
      <c r="H14" s="40">
        <f t="shared" si="2"/>
        <v>3000</v>
      </c>
      <c r="I14" s="171">
        <v>3100</v>
      </c>
      <c r="J14" s="171">
        <v>3861.71</v>
      </c>
      <c r="K14" s="171"/>
      <c r="L14" s="171">
        <v>14950.07</v>
      </c>
      <c r="M14" s="171">
        <v>3251.4</v>
      </c>
      <c r="N14" s="171">
        <f t="shared" si="0"/>
        <v>28163.18</v>
      </c>
      <c r="O14" s="171">
        <f t="shared" si="3"/>
        <v>193.0855</v>
      </c>
      <c r="P14" s="173"/>
      <c r="Q14" s="171">
        <v>72.85</v>
      </c>
      <c r="R14" s="173"/>
      <c r="S14" s="171">
        <f t="shared" si="1"/>
        <v>27897.2445</v>
      </c>
    </row>
    <row r="15" s="135" customFormat="1" ht="18" customHeight="1" spans="1:19">
      <c r="A15" s="40">
        <v>12</v>
      </c>
      <c r="B15" s="40" t="s">
        <v>36</v>
      </c>
      <c r="C15" s="40" t="s">
        <v>29</v>
      </c>
      <c r="D15" s="40"/>
      <c r="E15" s="40"/>
      <c r="F15" s="40"/>
      <c r="G15" s="40">
        <v>1</v>
      </c>
      <c r="H15" s="40">
        <f t="shared" si="2"/>
        <v>1000</v>
      </c>
      <c r="I15" s="171">
        <v>27727.39</v>
      </c>
      <c r="J15" s="171">
        <v>21501.44</v>
      </c>
      <c r="K15" s="171"/>
      <c r="L15" s="171">
        <v>5466.89</v>
      </c>
      <c r="M15" s="171">
        <v>844.8</v>
      </c>
      <c r="N15" s="171">
        <f t="shared" si="0"/>
        <v>56540.52</v>
      </c>
      <c r="O15" s="171">
        <f t="shared" si="3"/>
        <v>1075.072</v>
      </c>
      <c r="P15" s="173"/>
      <c r="Q15" s="171"/>
      <c r="R15" s="173"/>
      <c r="S15" s="171">
        <f t="shared" si="1"/>
        <v>55465.448</v>
      </c>
    </row>
    <row r="16" s="135" customFormat="1" ht="18" customHeight="1" spans="1:19">
      <c r="A16" s="40">
        <v>13</v>
      </c>
      <c r="B16" s="40" t="s">
        <v>37</v>
      </c>
      <c r="C16" s="40" t="s">
        <v>29</v>
      </c>
      <c r="D16" s="40"/>
      <c r="E16" s="40"/>
      <c r="F16" s="40"/>
      <c r="G16" s="40">
        <v>2</v>
      </c>
      <c r="H16" s="40">
        <f t="shared" si="2"/>
        <v>2000</v>
      </c>
      <c r="I16" s="171"/>
      <c r="J16" s="171">
        <v>3542</v>
      </c>
      <c r="K16" s="171"/>
      <c r="L16" s="171">
        <v>1220.48</v>
      </c>
      <c r="M16" s="171"/>
      <c r="N16" s="171">
        <f t="shared" si="0"/>
        <v>6762.48</v>
      </c>
      <c r="O16" s="171">
        <f t="shared" si="3"/>
        <v>177.1</v>
      </c>
      <c r="P16" s="173"/>
      <c r="Q16" s="171"/>
      <c r="R16" s="173"/>
      <c r="S16" s="171">
        <f t="shared" si="1"/>
        <v>6585.38</v>
      </c>
    </row>
    <row r="17" s="135" customFormat="1" ht="18" customHeight="1" spans="1:19">
      <c r="A17" s="40">
        <v>14</v>
      </c>
      <c r="B17" s="40" t="s">
        <v>38</v>
      </c>
      <c r="C17" s="40" t="s">
        <v>29</v>
      </c>
      <c r="D17" s="40"/>
      <c r="E17" s="40"/>
      <c r="F17" s="40"/>
      <c r="G17" s="40">
        <v>3</v>
      </c>
      <c r="H17" s="40">
        <f t="shared" si="2"/>
        <v>3000</v>
      </c>
      <c r="I17" s="171"/>
      <c r="J17" s="171">
        <v>5113.37</v>
      </c>
      <c r="K17" s="171"/>
      <c r="L17" s="171"/>
      <c r="M17" s="171"/>
      <c r="N17" s="171">
        <f t="shared" si="0"/>
        <v>8113.37</v>
      </c>
      <c r="O17" s="171">
        <f t="shared" si="3"/>
        <v>255.6685</v>
      </c>
      <c r="P17" s="173"/>
      <c r="Q17" s="171"/>
      <c r="R17" s="173"/>
      <c r="S17" s="171">
        <f t="shared" si="1"/>
        <v>7857.7015</v>
      </c>
    </row>
    <row r="18" s="135" customFormat="1" ht="18" customHeight="1" spans="1:19">
      <c r="A18" s="40">
        <v>15</v>
      </c>
      <c r="B18" s="40" t="s">
        <v>39</v>
      </c>
      <c r="C18" s="40" t="s">
        <v>29</v>
      </c>
      <c r="D18" s="40"/>
      <c r="E18" s="40"/>
      <c r="F18" s="40"/>
      <c r="G18" s="40">
        <v>6</v>
      </c>
      <c r="H18" s="40">
        <f t="shared" si="2"/>
        <v>6000</v>
      </c>
      <c r="I18" s="171">
        <v>30000</v>
      </c>
      <c r="J18" s="171">
        <v>480</v>
      </c>
      <c r="K18" s="171"/>
      <c r="L18" s="171">
        <v>10120.6</v>
      </c>
      <c r="M18" s="171"/>
      <c r="N18" s="171">
        <f t="shared" si="0"/>
        <v>46600.6</v>
      </c>
      <c r="O18" s="171">
        <f t="shared" si="3"/>
        <v>24</v>
      </c>
      <c r="P18" s="173"/>
      <c r="Q18" s="171"/>
      <c r="R18" s="173"/>
      <c r="S18" s="171">
        <f t="shared" si="1"/>
        <v>46576.6</v>
      </c>
    </row>
    <row r="19" s="135" customFormat="1" ht="18" customHeight="1" spans="1:19">
      <c r="A19" s="40">
        <v>16</v>
      </c>
      <c r="B19" s="40" t="s">
        <v>40</v>
      </c>
      <c r="C19" s="40" t="s">
        <v>41</v>
      </c>
      <c r="D19" s="40"/>
      <c r="E19" s="40"/>
      <c r="F19" s="40"/>
      <c r="G19" s="40"/>
      <c r="H19" s="40"/>
      <c r="I19" s="171"/>
      <c r="J19" s="171"/>
      <c r="K19" s="171">
        <v>30000</v>
      </c>
      <c r="L19" s="171"/>
      <c r="M19" s="171"/>
      <c r="N19" s="171">
        <f t="shared" si="0"/>
        <v>30000</v>
      </c>
      <c r="O19" s="171">
        <f t="shared" si="3"/>
        <v>0</v>
      </c>
      <c r="P19" s="173"/>
      <c r="Q19" s="171"/>
      <c r="R19" s="173"/>
      <c r="S19" s="171">
        <f t="shared" si="1"/>
        <v>30000</v>
      </c>
    </row>
    <row r="20" s="135" customFormat="1" ht="18" customHeight="1" spans="1:19">
      <c r="A20" s="40">
        <v>17</v>
      </c>
      <c r="B20" s="40" t="s">
        <v>42</v>
      </c>
      <c r="C20" s="40" t="s">
        <v>43</v>
      </c>
      <c r="D20" s="40"/>
      <c r="E20" s="40"/>
      <c r="F20" s="40"/>
      <c r="G20" s="40">
        <v>24</v>
      </c>
      <c r="H20" s="40"/>
      <c r="I20" s="171">
        <f>G20*80</f>
        <v>1920</v>
      </c>
      <c r="J20" s="171"/>
      <c r="K20" s="171">
        <v>10000</v>
      </c>
      <c r="L20" s="171">
        <v>10000</v>
      </c>
      <c r="M20" s="171"/>
      <c r="N20" s="171">
        <f t="shared" si="0"/>
        <v>21920</v>
      </c>
      <c r="O20" s="171"/>
      <c r="P20" s="171"/>
      <c r="Q20" s="171"/>
      <c r="R20" s="171"/>
      <c r="S20" s="171">
        <f t="shared" si="1"/>
        <v>21920</v>
      </c>
    </row>
    <row r="21" s="135" customFormat="1" ht="21" customHeight="1" spans="1:114">
      <c r="A21" s="40" t="s">
        <v>44</v>
      </c>
      <c r="B21" s="40"/>
      <c r="C21" s="40"/>
      <c r="D21" s="40"/>
      <c r="E21" s="40"/>
      <c r="F21" s="40"/>
      <c r="G21" s="40">
        <f>SUM(G4:G20)</f>
        <v>70</v>
      </c>
      <c r="H21" s="40">
        <f>SUM(H5:H20)</f>
        <v>46000</v>
      </c>
      <c r="I21" s="171">
        <f>SUM(I4:I20)</f>
        <v>144543.99</v>
      </c>
      <c r="J21" s="171">
        <f t="shared" ref="J21:S21" si="4">SUM(J4:J20)</f>
        <v>51842.98</v>
      </c>
      <c r="K21" s="171">
        <f t="shared" si="4"/>
        <v>55650.39</v>
      </c>
      <c r="L21" s="171">
        <f t="shared" si="4"/>
        <v>95313.56</v>
      </c>
      <c r="M21" s="171">
        <f t="shared" si="4"/>
        <v>24604</v>
      </c>
      <c r="N21" s="171">
        <f t="shared" si="4"/>
        <v>417954.92</v>
      </c>
      <c r="O21" s="171">
        <f t="shared" si="4"/>
        <v>2592.149</v>
      </c>
      <c r="P21" s="171">
        <f t="shared" si="4"/>
        <v>0</v>
      </c>
      <c r="Q21" s="171">
        <f t="shared" si="4"/>
        <v>104.17</v>
      </c>
      <c r="R21" s="171">
        <f t="shared" si="4"/>
        <v>0</v>
      </c>
      <c r="S21" s="171">
        <f t="shared" si="4"/>
        <v>415258.601</v>
      </c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9"/>
      <c r="CD21" s="159"/>
      <c r="CE21" s="159"/>
      <c r="CF21" s="159"/>
      <c r="CG21" s="159"/>
      <c r="CH21" s="159"/>
      <c r="CI21" s="159"/>
      <c r="CJ21" s="159"/>
      <c r="CK21" s="159"/>
      <c r="CL21" s="159"/>
      <c r="CM21" s="159"/>
      <c r="CN21" s="159"/>
      <c r="CO21" s="159"/>
      <c r="CP21" s="159"/>
      <c r="CQ21" s="159"/>
      <c r="CR21" s="159"/>
      <c r="CS21" s="159"/>
      <c r="CT21" s="159"/>
      <c r="CU21" s="159"/>
      <c r="CV21" s="159"/>
      <c r="CW21" s="159"/>
      <c r="CX21" s="159"/>
      <c r="CY21" s="159"/>
      <c r="CZ21" s="159"/>
      <c r="DA21" s="159"/>
      <c r="DB21" s="159"/>
      <c r="DC21" s="159"/>
      <c r="DD21" s="159"/>
      <c r="DE21" s="159"/>
      <c r="DF21" s="159"/>
      <c r="DG21" s="159"/>
      <c r="DH21" s="159"/>
      <c r="DI21" s="159"/>
      <c r="DJ21" s="159"/>
    </row>
    <row r="22" s="135" customFormat="1" ht="36" customHeight="1" spans="1:114">
      <c r="A22" s="166" t="s">
        <v>45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5"/>
      <c r="R22" s="166"/>
      <c r="S22" s="166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</row>
    <row r="23" s="136" customFormat="1" ht="30" customHeight="1" spans="1:19">
      <c r="A23" s="167"/>
      <c r="B23" s="146" t="s">
        <v>46</v>
      </c>
      <c r="C23" s="146"/>
      <c r="D23" s="146"/>
      <c r="E23" s="146"/>
      <c r="F23" s="146"/>
      <c r="G23" s="146"/>
      <c r="H23" s="146"/>
      <c r="I23" s="147" t="s">
        <v>47</v>
      </c>
      <c r="J23" s="147"/>
      <c r="K23" s="147"/>
      <c r="L23" s="147"/>
      <c r="M23" s="147"/>
      <c r="N23" s="152"/>
      <c r="O23" s="152"/>
      <c r="P23" s="152"/>
      <c r="Q23" s="147"/>
      <c r="R23" s="152"/>
      <c r="S23" s="152"/>
    </row>
    <row r="24" s="136" customFormat="1" spans="1:19">
      <c r="A24" s="159"/>
      <c r="B24" s="159"/>
      <c r="C24" s="159"/>
      <c r="D24" s="159"/>
      <c r="E24" s="159"/>
      <c r="F24" s="159"/>
      <c r="G24" s="59"/>
      <c r="H24" s="59"/>
      <c r="I24" s="160"/>
      <c r="J24" s="160"/>
      <c r="K24" s="160"/>
      <c r="L24" s="160"/>
      <c r="M24" s="160"/>
      <c r="N24" s="160"/>
      <c r="O24" s="160"/>
      <c r="P24" s="160"/>
      <c r="Q24" s="161"/>
      <c r="R24" s="160"/>
      <c r="S24" s="160"/>
    </row>
  </sheetData>
  <autoFilter xmlns:etc="http://www.wps.cn/officeDocument/2017/etCustomData" ref="A3:DJ23" etc:filterBottomFollowUsedRange="0">
    <extLst/>
  </autoFilter>
  <mergeCells count="16">
    <mergeCell ref="A1:S1"/>
    <mergeCell ref="A2:F2"/>
    <mergeCell ref="G2:H2"/>
    <mergeCell ref="A21:C21"/>
    <mergeCell ref="A22:S22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ageMargins left="0.550694444444444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49"/>
  <sheetViews>
    <sheetView topLeftCell="A21" workbookViewId="0">
      <pane xSplit="3" topLeftCell="D1" activePane="topRight" state="frozen"/>
      <selection/>
      <selection pane="topRight" activeCell="I54" sqref="I54"/>
    </sheetView>
  </sheetViews>
  <sheetFormatPr defaultColWidth="9" defaultRowHeight="12"/>
  <cols>
    <col min="1" max="1" width="4" style="63" customWidth="1"/>
    <col min="2" max="2" width="7.75" style="63" customWidth="1"/>
    <col min="3" max="3" width="9.875" style="63" customWidth="1"/>
    <col min="4" max="4" width="7.25" style="63" customWidth="1"/>
    <col min="5" max="5" width="9.375" style="63" customWidth="1"/>
    <col min="6" max="6" width="8.625" style="63" customWidth="1"/>
    <col min="7" max="7" width="8.86666666666667" style="63" customWidth="1"/>
    <col min="8" max="8" width="8.25" style="63" customWidth="1"/>
    <col min="9" max="9" width="7.625" style="63" customWidth="1"/>
    <col min="10" max="10" width="9.5" style="63" customWidth="1"/>
    <col min="11" max="11" width="10.625" style="63" customWidth="1"/>
    <col min="12" max="12" width="7.5" style="63" customWidth="1"/>
    <col min="13" max="13" width="12.25" style="63" customWidth="1"/>
    <col min="14" max="14" width="11.125" style="63" customWidth="1"/>
    <col min="15" max="15" width="9.75" style="63" customWidth="1"/>
    <col min="16" max="16" width="6.875" style="63" customWidth="1"/>
    <col min="17" max="17" width="9.875" style="63" customWidth="1"/>
    <col min="18" max="18" width="9.125" style="63" customWidth="1"/>
    <col min="19" max="19" width="8.5" style="63" customWidth="1"/>
    <col min="20" max="20" width="8.5" style="137" customWidth="1"/>
    <col min="21" max="245" width="9" style="63"/>
    <col min="246" max="16384" width="9" style="135"/>
  </cols>
  <sheetData>
    <row r="1" s="63" customFormat="1" ht="20.1" customHeight="1" spans="1:20">
      <c r="A1" s="66" t="s">
        <v>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="63" customFormat="1" ht="30" customHeight="1" spans="1:20">
      <c r="A2" s="60" t="s">
        <v>14</v>
      </c>
      <c r="B2" s="60" t="s">
        <v>15</v>
      </c>
      <c r="C2" s="60" t="s">
        <v>49</v>
      </c>
      <c r="D2" s="60" t="s">
        <v>50</v>
      </c>
      <c r="E2" s="60" t="s">
        <v>51</v>
      </c>
      <c r="F2" s="60" t="s">
        <v>52</v>
      </c>
      <c r="G2" s="60" t="s">
        <v>53</v>
      </c>
      <c r="H2" s="60" t="s">
        <v>54</v>
      </c>
      <c r="I2" s="60" t="s">
        <v>55</v>
      </c>
      <c r="J2" s="60" t="s">
        <v>56</v>
      </c>
      <c r="K2" s="60" t="s">
        <v>57</v>
      </c>
      <c r="L2" s="60" t="s">
        <v>58</v>
      </c>
      <c r="M2" s="124" t="s">
        <v>59</v>
      </c>
      <c r="N2" s="60" t="s">
        <v>60</v>
      </c>
      <c r="O2" s="60" t="s">
        <v>61</v>
      </c>
      <c r="P2" s="60" t="s">
        <v>62</v>
      </c>
      <c r="Q2" s="72" t="s">
        <v>63</v>
      </c>
      <c r="R2" s="60" t="s">
        <v>64</v>
      </c>
      <c r="S2" s="60" t="s">
        <v>23</v>
      </c>
      <c r="T2" s="68" t="s">
        <v>65</v>
      </c>
    </row>
    <row r="3" s="135" customFormat="1" spans="1:245">
      <c r="A3" s="60">
        <v>1</v>
      </c>
      <c r="B3" s="60" t="s">
        <v>66</v>
      </c>
      <c r="C3" s="60" t="s">
        <v>67</v>
      </c>
      <c r="D3" s="60">
        <v>117.91</v>
      </c>
      <c r="E3" s="68">
        <v>5549.996</v>
      </c>
      <c r="F3" s="60">
        <v>654400</v>
      </c>
      <c r="G3" s="60">
        <v>279400</v>
      </c>
      <c r="H3" s="60">
        <v>279400</v>
      </c>
      <c r="I3" s="60">
        <f>F3-H3</f>
        <v>375000</v>
      </c>
      <c r="J3" s="60" t="s">
        <v>68</v>
      </c>
      <c r="K3" s="148">
        <v>45538</v>
      </c>
      <c r="L3" s="60" t="s">
        <v>69</v>
      </c>
      <c r="M3" s="8">
        <v>20240005071</v>
      </c>
      <c r="N3" s="148">
        <v>45538</v>
      </c>
      <c r="O3" s="148">
        <v>45522</v>
      </c>
      <c r="P3" s="149"/>
      <c r="Q3" s="68">
        <f>G3*0.007</f>
        <v>1955.8</v>
      </c>
      <c r="R3" s="68"/>
      <c r="S3" s="68">
        <f>G3*0.0008</f>
        <v>223.52</v>
      </c>
      <c r="T3" s="68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</row>
    <row r="4" s="135" customFormat="1" spans="1:245">
      <c r="A4" s="60">
        <v>2</v>
      </c>
      <c r="B4" s="60" t="s">
        <v>70</v>
      </c>
      <c r="C4" s="60" t="s">
        <v>71</v>
      </c>
      <c r="D4" s="60">
        <v>117.91</v>
      </c>
      <c r="E4" s="68">
        <v>6784.835</v>
      </c>
      <c r="F4" s="60">
        <v>800000</v>
      </c>
      <c r="G4" s="60">
        <v>120000</v>
      </c>
      <c r="H4" s="60">
        <v>120000</v>
      </c>
      <c r="I4" s="60">
        <f>F4-H4</f>
        <v>680000</v>
      </c>
      <c r="J4" s="60" t="s">
        <v>72</v>
      </c>
      <c r="K4" s="148">
        <v>45548</v>
      </c>
      <c r="L4" s="60" t="s">
        <v>73</v>
      </c>
      <c r="M4" s="8">
        <v>20240005254</v>
      </c>
      <c r="N4" s="148">
        <v>45548</v>
      </c>
      <c r="O4" s="148">
        <v>45528</v>
      </c>
      <c r="P4" s="149"/>
      <c r="Q4" s="68">
        <f>H4*0.004</f>
        <v>480</v>
      </c>
      <c r="R4" s="68">
        <f>H4*0.0002</f>
        <v>24</v>
      </c>
      <c r="S4" s="68">
        <f>G4*0.0008</f>
        <v>96</v>
      </c>
      <c r="T4" s="68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</row>
    <row r="5" s="135" customFormat="1" spans="1:245">
      <c r="A5" s="60">
        <v>3</v>
      </c>
      <c r="B5" s="60" t="s">
        <v>74</v>
      </c>
      <c r="C5" s="60" t="s">
        <v>75</v>
      </c>
      <c r="D5" s="60">
        <v>132.34</v>
      </c>
      <c r="E5" s="68">
        <v>5123.17</v>
      </c>
      <c r="F5" s="60">
        <v>678000</v>
      </c>
      <c r="G5" s="60">
        <v>540000</v>
      </c>
      <c r="H5" s="60">
        <v>678000</v>
      </c>
      <c r="I5" s="60">
        <f>F5-H5</f>
        <v>0</v>
      </c>
      <c r="J5" s="60" t="s">
        <v>72</v>
      </c>
      <c r="K5" s="148">
        <v>45539</v>
      </c>
      <c r="L5" s="60" t="s">
        <v>69</v>
      </c>
      <c r="M5" s="8">
        <v>20240000866</v>
      </c>
      <c r="N5" s="148">
        <v>45341</v>
      </c>
      <c r="O5" s="148">
        <v>45296</v>
      </c>
      <c r="P5" s="149"/>
      <c r="Q5" s="68">
        <f>G5*0.007</f>
        <v>3780</v>
      </c>
      <c r="R5" s="68">
        <f>G5*0.0004</f>
        <v>216</v>
      </c>
      <c r="S5" s="68">
        <f>G5*0.0012</f>
        <v>648</v>
      </c>
      <c r="T5" s="68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</row>
    <row r="6" s="135" customFormat="1" spans="1:245">
      <c r="A6" s="60">
        <v>4</v>
      </c>
      <c r="B6" s="60" t="s">
        <v>76</v>
      </c>
      <c r="C6" s="60" t="s">
        <v>77</v>
      </c>
      <c r="D6" s="60">
        <v>126.97</v>
      </c>
      <c r="E6" s="68">
        <v>5400</v>
      </c>
      <c r="F6" s="60">
        <v>685638</v>
      </c>
      <c r="G6" s="60">
        <v>380000</v>
      </c>
      <c r="H6" s="60">
        <v>685638</v>
      </c>
      <c r="I6" s="60">
        <f t="shared" ref="I6:I23" si="0">F6-H6</f>
        <v>0</v>
      </c>
      <c r="J6" s="60" t="s">
        <v>78</v>
      </c>
      <c r="K6" s="148">
        <v>45537</v>
      </c>
      <c r="L6" s="60" t="s">
        <v>79</v>
      </c>
      <c r="M6" s="8">
        <v>20240001739</v>
      </c>
      <c r="N6" s="148">
        <v>45383</v>
      </c>
      <c r="O6" s="30">
        <v>45375</v>
      </c>
      <c r="P6" s="149"/>
      <c r="Q6" s="68">
        <f>G6*0.006</f>
        <v>2280</v>
      </c>
      <c r="R6" s="68"/>
      <c r="S6" s="68">
        <f>G6*0.0012</f>
        <v>456</v>
      </c>
      <c r="T6" s="68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</row>
    <row r="7" s="135" customFormat="1" spans="1:245">
      <c r="A7" s="60">
        <v>5</v>
      </c>
      <c r="B7" s="60" t="s">
        <v>80</v>
      </c>
      <c r="C7" s="60" t="s">
        <v>81</v>
      </c>
      <c r="D7" s="60">
        <v>132.34</v>
      </c>
      <c r="E7" s="68">
        <v>5213.84</v>
      </c>
      <c r="F7" s="60">
        <v>690000</v>
      </c>
      <c r="G7" s="60">
        <v>550000</v>
      </c>
      <c r="H7" s="60">
        <v>690000</v>
      </c>
      <c r="I7" s="60">
        <f t="shared" si="0"/>
        <v>0</v>
      </c>
      <c r="J7" s="60" t="s">
        <v>82</v>
      </c>
      <c r="K7" s="148">
        <v>45548</v>
      </c>
      <c r="L7" s="60" t="s">
        <v>83</v>
      </c>
      <c r="M7" s="8">
        <v>20240003053</v>
      </c>
      <c r="N7" s="148">
        <v>45434</v>
      </c>
      <c r="O7" s="30">
        <v>45432</v>
      </c>
      <c r="P7" s="149"/>
      <c r="Q7" s="68">
        <f>G7*0.005</f>
        <v>2750</v>
      </c>
      <c r="R7" s="68">
        <f>G7*0.0002</f>
        <v>110</v>
      </c>
      <c r="S7" s="68">
        <f>G7*0.0008</f>
        <v>440</v>
      </c>
      <c r="T7" s="68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</row>
    <row r="8" s="135" customFormat="1" spans="1:245">
      <c r="A8" s="60">
        <v>6</v>
      </c>
      <c r="B8" s="60" t="s">
        <v>84</v>
      </c>
      <c r="C8" s="60" t="s">
        <v>85</v>
      </c>
      <c r="D8" s="60">
        <v>115.78</v>
      </c>
      <c r="E8" s="68">
        <v>5205</v>
      </c>
      <c r="F8" s="60">
        <v>602635</v>
      </c>
      <c r="G8" s="60">
        <v>602635</v>
      </c>
      <c r="H8" s="60">
        <v>602635</v>
      </c>
      <c r="I8" s="60">
        <f t="shared" si="0"/>
        <v>0</v>
      </c>
      <c r="J8" s="60" t="s">
        <v>86</v>
      </c>
      <c r="K8" s="148">
        <v>45558</v>
      </c>
      <c r="L8" s="3" t="s">
        <v>87</v>
      </c>
      <c r="M8" s="8">
        <v>20240001101</v>
      </c>
      <c r="N8" s="148">
        <v>45353</v>
      </c>
      <c r="O8" s="30">
        <v>45322</v>
      </c>
      <c r="P8" s="149"/>
      <c r="Q8" s="68">
        <f>G8*0.007</f>
        <v>4218.445</v>
      </c>
      <c r="R8" s="68">
        <f>G8*0.0003</f>
        <v>180.7905</v>
      </c>
      <c r="S8" s="68">
        <f>G8*0.0012</f>
        <v>723.162</v>
      </c>
      <c r="T8" s="68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</row>
    <row r="9" s="135" customFormat="1" spans="1:245">
      <c r="A9" s="60">
        <v>7</v>
      </c>
      <c r="B9" s="60" t="s">
        <v>88</v>
      </c>
      <c r="C9" s="60" t="s">
        <v>89</v>
      </c>
      <c r="D9" s="60">
        <v>126.9</v>
      </c>
      <c r="E9" s="68">
        <v>5870.764</v>
      </c>
      <c r="F9" s="60">
        <v>745000</v>
      </c>
      <c r="G9" s="60">
        <v>521000</v>
      </c>
      <c r="H9" s="60">
        <v>745000</v>
      </c>
      <c r="I9" s="60">
        <f t="shared" si="0"/>
        <v>0</v>
      </c>
      <c r="J9" s="60" t="s">
        <v>78</v>
      </c>
      <c r="K9" s="148">
        <v>45562</v>
      </c>
      <c r="L9" s="60" t="s">
        <v>90</v>
      </c>
      <c r="M9" s="8">
        <v>20240000364</v>
      </c>
      <c r="N9" s="148">
        <v>45307</v>
      </c>
      <c r="O9" s="30">
        <v>45286</v>
      </c>
      <c r="P9" s="149"/>
      <c r="Q9" s="68">
        <f>G9*0.004</f>
        <v>2084</v>
      </c>
      <c r="R9" s="68">
        <f>G9*0.0002</f>
        <v>104.2</v>
      </c>
      <c r="S9" s="68">
        <f>G9*0.0008</f>
        <v>416.8</v>
      </c>
      <c r="T9" s="68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</row>
    <row r="10" s="135" customFormat="1" spans="1:245">
      <c r="A10" s="60">
        <v>8</v>
      </c>
      <c r="B10" s="60" t="s">
        <v>91</v>
      </c>
      <c r="C10" s="60" t="s">
        <v>92</v>
      </c>
      <c r="D10" s="60">
        <v>126.9</v>
      </c>
      <c r="E10" s="68">
        <v>5844.55</v>
      </c>
      <c r="F10" s="60">
        <v>741673</v>
      </c>
      <c r="G10" s="60">
        <v>151673</v>
      </c>
      <c r="H10" s="60">
        <v>151673</v>
      </c>
      <c r="I10" s="60">
        <f t="shared" si="0"/>
        <v>590000</v>
      </c>
      <c r="J10" s="60" t="s">
        <v>78</v>
      </c>
      <c r="K10" s="148">
        <v>45539</v>
      </c>
      <c r="L10" s="60" t="s">
        <v>93</v>
      </c>
      <c r="M10" s="8">
        <v>20240004612</v>
      </c>
      <c r="N10" s="148">
        <v>45516</v>
      </c>
      <c r="O10" s="30">
        <v>45502</v>
      </c>
      <c r="P10" s="149"/>
      <c r="Q10" s="68">
        <f t="shared" ref="Q10:Q15" si="1">G10*0.007</f>
        <v>1061.711</v>
      </c>
      <c r="R10" s="68">
        <f>G10*0.0002</f>
        <v>30.3346</v>
      </c>
      <c r="S10" s="68">
        <f t="shared" ref="S10:S12" si="2">G10*0.0008</f>
        <v>121.3384</v>
      </c>
      <c r="T10" s="68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</row>
    <row r="11" s="135" customFormat="1" spans="1:245">
      <c r="A11" s="60">
        <v>9</v>
      </c>
      <c r="B11" s="60" t="s">
        <v>94</v>
      </c>
      <c r="C11" s="60" t="s">
        <v>95</v>
      </c>
      <c r="D11" s="60">
        <v>126.5</v>
      </c>
      <c r="E11" s="68">
        <v>5849.8</v>
      </c>
      <c r="F11" s="60">
        <v>740000</v>
      </c>
      <c r="G11" s="60">
        <v>590000</v>
      </c>
      <c r="H11" s="60">
        <v>740000</v>
      </c>
      <c r="I11" s="60">
        <f t="shared" si="0"/>
        <v>0</v>
      </c>
      <c r="J11" s="60" t="s">
        <v>78</v>
      </c>
      <c r="K11" s="148">
        <v>45544</v>
      </c>
      <c r="L11" s="60" t="s">
        <v>96</v>
      </c>
      <c r="M11" s="8">
        <v>20240004484</v>
      </c>
      <c r="N11" s="148">
        <v>45509</v>
      </c>
      <c r="O11" s="30">
        <v>45500</v>
      </c>
      <c r="P11" s="149"/>
      <c r="Q11" s="68">
        <f t="shared" si="1"/>
        <v>4130</v>
      </c>
      <c r="R11" s="68">
        <f>G11*0.0004</f>
        <v>236</v>
      </c>
      <c r="S11" s="68">
        <f t="shared" si="2"/>
        <v>472</v>
      </c>
      <c r="T11" s="68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</row>
    <row r="12" s="135" customFormat="1" spans="1:245">
      <c r="A12" s="60">
        <v>10</v>
      </c>
      <c r="B12" s="60" t="s">
        <v>97</v>
      </c>
      <c r="C12" s="60" t="s">
        <v>98</v>
      </c>
      <c r="D12" s="60">
        <v>126.5</v>
      </c>
      <c r="E12" s="68">
        <v>6118.996</v>
      </c>
      <c r="F12" s="60">
        <v>774053</v>
      </c>
      <c r="G12" s="60">
        <v>619000</v>
      </c>
      <c r="H12" s="60">
        <v>774053</v>
      </c>
      <c r="I12" s="60">
        <f t="shared" si="0"/>
        <v>0</v>
      </c>
      <c r="J12" s="60" t="s">
        <v>78</v>
      </c>
      <c r="K12" s="148">
        <v>45540</v>
      </c>
      <c r="L12" s="60" t="s">
        <v>87</v>
      </c>
      <c r="M12" s="8">
        <v>20240003954</v>
      </c>
      <c r="N12" s="148">
        <v>45490</v>
      </c>
      <c r="O12" s="148">
        <v>45483</v>
      </c>
      <c r="P12" s="149"/>
      <c r="Q12" s="68">
        <f t="shared" si="1"/>
        <v>4333</v>
      </c>
      <c r="R12" s="68">
        <f>G12*0.0003</f>
        <v>185.7</v>
      </c>
      <c r="S12" s="68">
        <f t="shared" si="2"/>
        <v>495.2</v>
      </c>
      <c r="T12" s="68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</row>
    <row r="13" s="135" customFormat="1" spans="1:245">
      <c r="A13" s="60">
        <v>11</v>
      </c>
      <c r="B13" s="60" t="s">
        <v>99</v>
      </c>
      <c r="C13" s="60" t="s">
        <v>100</v>
      </c>
      <c r="D13" s="60">
        <v>140.45</v>
      </c>
      <c r="E13" s="68">
        <v>8254.005</v>
      </c>
      <c r="F13" s="60">
        <v>1159275</v>
      </c>
      <c r="G13" s="60">
        <v>359275</v>
      </c>
      <c r="H13" s="60">
        <v>359275</v>
      </c>
      <c r="I13" s="60">
        <f t="shared" si="0"/>
        <v>800000</v>
      </c>
      <c r="J13" s="60" t="s">
        <v>82</v>
      </c>
      <c r="K13" s="148">
        <v>45564</v>
      </c>
      <c r="L13" s="60" t="s">
        <v>101</v>
      </c>
      <c r="M13" s="8">
        <v>20240002391</v>
      </c>
      <c r="N13" s="148">
        <v>45410</v>
      </c>
      <c r="O13" s="30">
        <v>45409</v>
      </c>
      <c r="P13" s="149"/>
      <c r="Q13" s="68">
        <f t="shared" si="1"/>
        <v>2514.925</v>
      </c>
      <c r="R13" s="68">
        <f>G13*0.0005</f>
        <v>179.6375</v>
      </c>
      <c r="S13" s="68">
        <f>G13*0.0012</f>
        <v>431.13</v>
      </c>
      <c r="T13" s="68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</row>
    <row r="14" s="135" customFormat="1" spans="1:245">
      <c r="A14" s="60">
        <v>12</v>
      </c>
      <c r="B14" s="60" t="s">
        <v>102</v>
      </c>
      <c r="C14" s="60" t="s">
        <v>103</v>
      </c>
      <c r="D14" s="60">
        <v>137.88</v>
      </c>
      <c r="E14" s="68">
        <v>6017.2</v>
      </c>
      <c r="F14" s="60">
        <v>829652</v>
      </c>
      <c r="G14" s="60">
        <v>660000</v>
      </c>
      <c r="H14" s="60">
        <v>829652</v>
      </c>
      <c r="I14" s="60">
        <f t="shared" si="0"/>
        <v>0</v>
      </c>
      <c r="J14" s="60" t="s">
        <v>78</v>
      </c>
      <c r="K14" s="148">
        <v>45537</v>
      </c>
      <c r="L14" s="60" t="s">
        <v>87</v>
      </c>
      <c r="M14" s="8">
        <v>20240004167</v>
      </c>
      <c r="N14" s="148">
        <v>45493</v>
      </c>
      <c r="O14" s="30">
        <v>45493</v>
      </c>
      <c r="P14" s="149"/>
      <c r="Q14" s="68">
        <f t="shared" si="1"/>
        <v>4620</v>
      </c>
      <c r="R14" s="68">
        <f>G14*0.0003</f>
        <v>198</v>
      </c>
      <c r="S14" s="68">
        <f>G14*0.0008</f>
        <v>528</v>
      </c>
      <c r="T14" s="68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</row>
    <row r="15" s="135" customFormat="1" spans="1:245">
      <c r="A15" s="60">
        <v>13</v>
      </c>
      <c r="B15" s="60" t="s">
        <v>104</v>
      </c>
      <c r="C15" s="60" t="s">
        <v>105</v>
      </c>
      <c r="D15" s="60">
        <v>138.52</v>
      </c>
      <c r="E15" s="68">
        <v>5801.88</v>
      </c>
      <c r="F15" s="60">
        <v>803676</v>
      </c>
      <c r="G15" s="60">
        <v>175676</v>
      </c>
      <c r="H15" s="60">
        <v>175676</v>
      </c>
      <c r="I15" s="60">
        <f t="shared" si="0"/>
        <v>628000</v>
      </c>
      <c r="J15" s="60" t="s">
        <v>82</v>
      </c>
      <c r="K15" s="148">
        <v>45560</v>
      </c>
      <c r="L15" s="14" t="s">
        <v>101</v>
      </c>
      <c r="M15" s="8">
        <v>20240005023</v>
      </c>
      <c r="N15" s="148">
        <v>45537</v>
      </c>
      <c r="O15" s="148">
        <v>45158</v>
      </c>
      <c r="P15" s="149"/>
      <c r="Q15" s="68">
        <f t="shared" si="1"/>
        <v>1229.732</v>
      </c>
      <c r="R15" s="68">
        <f>G15*0.0005</f>
        <v>87.838</v>
      </c>
      <c r="S15" s="68">
        <f>G15*0.0012</f>
        <v>210.8112</v>
      </c>
      <c r="T15" s="68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</row>
    <row r="16" s="135" customFormat="1" spans="1:245">
      <c r="A16" s="60">
        <v>14</v>
      </c>
      <c r="B16" s="60" t="s">
        <v>106</v>
      </c>
      <c r="C16" s="60" t="s">
        <v>107</v>
      </c>
      <c r="D16" s="60">
        <v>122.85</v>
      </c>
      <c r="E16" s="68">
        <v>7374.85</v>
      </c>
      <c r="F16" s="60">
        <v>906000</v>
      </c>
      <c r="G16" s="60">
        <v>630000</v>
      </c>
      <c r="H16" s="60">
        <v>906000</v>
      </c>
      <c r="I16" s="60">
        <f t="shared" si="0"/>
        <v>0</v>
      </c>
      <c r="J16" s="60" t="s">
        <v>108</v>
      </c>
      <c r="K16" s="148">
        <v>45537</v>
      </c>
      <c r="L16" s="14" t="s">
        <v>109</v>
      </c>
      <c r="M16" s="8">
        <v>20240001110</v>
      </c>
      <c r="N16" s="148">
        <v>45353</v>
      </c>
      <c r="O16" s="148">
        <v>45351</v>
      </c>
      <c r="P16" s="150"/>
      <c r="Q16" s="68">
        <f>G16*0.006</f>
        <v>3780</v>
      </c>
      <c r="R16" s="68">
        <f>G16*0.0004</f>
        <v>252</v>
      </c>
      <c r="S16" s="68">
        <f>G16*0.0014</f>
        <v>882</v>
      </c>
      <c r="T16" s="68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</row>
    <row r="17" s="135" customFormat="1" spans="1:245">
      <c r="A17" s="60">
        <v>15</v>
      </c>
      <c r="B17" s="60" t="s">
        <v>110</v>
      </c>
      <c r="C17" s="60" t="s">
        <v>111</v>
      </c>
      <c r="D17" s="60">
        <v>122.87</v>
      </c>
      <c r="E17" s="68">
        <v>7894.52</v>
      </c>
      <c r="F17" s="60">
        <v>970000</v>
      </c>
      <c r="G17" s="60">
        <v>700000</v>
      </c>
      <c r="H17" s="60">
        <v>970000</v>
      </c>
      <c r="I17" s="60">
        <f t="shared" si="0"/>
        <v>0</v>
      </c>
      <c r="J17" s="60" t="s">
        <v>78</v>
      </c>
      <c r="K17" s="148">
        <v>45558</v>
      </c>
      <c r="L17" s="14" t="s">
        <v>112</v>
      </c>
      <c r="M17" s="8">
        <v>20240004628</v>
      </c>
      <c r="N17" s="148">
        <v>45516</v>
      </c>
      <c r="O17" s="148">
        <v>45503</v>
      </c>
      <c r="P17" s="150"/>
      <c r="Q17" s="68">
        <f>G17*0.005</f>
        <v>3500</v>
      </c>
      <c r="R17" s="68">
        <f>G17*0.0002</f>
        <v>140</v>
      </c>
      <c r="S17" s="68">
        <f t="shared" ref="S17:S22" si="3">G17*0.0008</f>
        <v>560</v>
      </c>
      <c r="T17" s="68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</row>
    <row r="18" s="135" customFormat="1" spans="1:245">
      <c r="A18" s="60">
        <v>16</v>
      </c>
      <c r="B18" s="60" t="s">
        <v>113</v>
      </c>
      <c r="C18" s="60" t="s">
        <v>114</v>
      </c>
      <c r="D18" s="60">
        <v>148.64</v>
      </c>
      <c r="E18" s="68">
        <v>5948.08</v>
      </c>
      <c r="F18" s="60">
        <v>884123</v>
      </c>
      <c r="G18" s="60">
        <v>650000</v>
      </c>
      <c r="H18" s="60">
        <v>884123</v>
      </c>
      <c r="I18" s="60">
        <f t="shared" si="0"/>
        <v>0</v>
      </c>
      <c r="J18" s="60" t="s">
        <v>78</v>
      </c>
      <c r="K18" s="148">
        <v>45537</v>
      </c>
      <c r="L18" s="14" t="s">
        <v>87</v>
      </c>
      <c r="M18" s="8">
        <v>20240004168</v>
      </c>
      <c r="N18" s="148">
        <v>45493</v>
      </c>
      <c r="O18" s="148">
        <v>45493</v>
      </c>
      <c r="P18" s="150"/>
      <c r="Q18" s="68">
        <f>G18*0.007</f>
        <v>4550</v>
      </c>
      <c r="R18" s="68">
        <f>G18*0.0003</f>
        <v>195</v>
      </c>
      <c r="S18" s="68">
        <f t="shared" si="3"/>
        <v>520</v>
      </c>
      <c r="T18" s="68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</row>
    <row r="19" s="135" customFormat="1" spans="1:245">
      <c r="A19" s="60">
        <v>17</v>
      </c>
      <c r="B19" s="60" t="s">
        <v>115</v>
      </c>
      <c r="C19" s="60" t="s">
        <v>116</v>
      </c>
      <c r="D19" s="60">
        <v>148.64</v>
      </c>
      <c r="E19" s="68">
        <v>5920.345</v>
      </c>
      <c r="F19" s="60">
        <v>880000</v>
      </c>
      <c r="G19" s="60">
        <v>198000</v>
      </c>
      <c r="H19" s="60">
        <v>198000</v>
      </c>
      <c r="I19" s="60">
        <f t="shared" si="0"/>
        <v>682000</v>
      </c>
      <c r="J19" s="60" t="s">
        <v>78</v>
      </c>
      <c r="K19" s="148">
        <v>45540</v>
      </c>
      <c r="L19" s="14" t="s">
        <v>117</v>
      </c>
      <c r="M19" s="8">
        <v>20240005098</v>
      </c>
      <c r="N19" s="148">
        <v>45540</v>
      </c>
      <c r="O19" s="148">
        <v>45520</v>
      </c>
      <c r="P19" s="150"/>
      <c r="Q19" s="68">
        <f>G19*0.004</f>
        <v>792</v>
      </c>
      <c r="R19" s="68">
        <f>G19*0.0002</f>
        <v>39.6</v>
      </c>
      <c r="S19" s="68">
        <f t="shared" si="3"/>
        <v>158.4</v>
      </c>
      <c r="T19" s="68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</row>
    <row r="20" s="135" customFormat="1" spans="1:245">
      <c r="A20" s="60">
        <v>18</v>
      </c>
      <c r="B20" s="60" t="s">
        <v>118</v>
      </c>
      <c r="C20" s="60" t="s">
        <v>119</v>
      </c>
      <c r="D20" s="60">
        <v>117.84</v>
      </c>
      <c r="E20" s="68">
        <v>5689.76</v>
      </c>
      <c r="F20" s="60">
        <v>670481</v>
      </c>
      <c r="G20" s="60">
        <v>140481</v>
      </c>
      <c r="H20" s="60">
        <v>140481</v>
      </c>
      <c r="I20" s="60">
        <f t="shared" si="0"/>
        <v>530000</v>
      </c>
      <c r="J20" s="60" t="s">
        <v>72</v>
      </c>
      <c r="K20" s="148">
        <v>45539</v>
      </c>
      <c r="L20" s="14" t="s">
        <v>96</v>
      </c>
      <c r="M20" s="8">
        <v>20240005079</v>
      </c>
      <c r="N20" s="148">
        <v>45539</v>
      </c>
      <c r="O20" s="148">
        <v>45490</v>
      </c>
      <c r="P20" s="150"/>
      <c r="Q20" s="68">
        <f>G20*0.007</f>
        <v>983.367</v>
      </c>
      <c r="R20" s="68">
        <f>G20*0.0004</f>
        <v>56.1924</v>
      </c>
      <c r="S20" s="68">
        <f t="shared" si="3"/>
        <v>112.3848</v>
      </c>
      <c r="T20" s="68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</row>
    <row r="21" s="135" customFormat="1" spans="1:245">
      <c r="A21" s="60">
        <v>19</v>
      </c>
      <c r="B21" s="60" t="s">
        <v>120</v>
      </c>
      <c r="C21" s="60" t="s">
        <v>121</v>
      </c>
      <c r="D21" s="60">
        <v>117.84</v>
      </c>
      <c r="E21" s="68">
        <v>5984.835</v>
      </c>
      <c r="F21" s="60">
        <v>705253</v>
      </c>
      <c r="G21" s="60">
        <v>400000</v>
      </c>
      <c r="H21" s="60">
        <v>705253</v>
      </c>
      <c r="I21" s="60">
        <f t="shared" si="0"/>
        <v>0</v>
      </c>
      <c r="J21" s="60" t="s">
        <v>78</v>
      </c>
      <c r="K21" s="148">
        <v>45549</v>
      </c>
      <c r="L21" s="14" t="s">
        <v>93</v>
      </c>
      <c r="M21" s="8">
        <v>20240004552</v>
      </c>
      <c r="N21" s="148">
        <v>45511</v>
      </c>
      <c r="O21" s="148">
        <v>45498</v>
      </c>
      <c r="P21" s="150"/>
      <c r="Q21" s="68">
        <f>G21*0.007</f>
        <v>2800</v>
      </c>
      <c r="R21" s="68">
        <f>G21*0.0002</f>
        <v>80</v>
      </c>
      <c r="S21" s="68">
        <f t="shared" si="3"/>
        <v>320</v>
      </c>
      <c r="T21" s="68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</row>
    <row r="22" s="135" customFormat="1" spans="1:245">
      <c r="A22" s="60">
        <v>20</v>
      </c>
      <c r="B22" s="60" t="s">
        <v>122</v>
      </c>
      <c r="C22" s="60" t="s">
        <v>123</v>
      </c>
      <c r="D22" s="60">
        <v>107.61</v>
      </c>
      <c r="E22" s="68">
        <v>7155.47</v>
      </c>
      <c r="F22" s="60">
        <v>771145</v>
      </c>
      <c r="G22" s="60">
        <v>771145</v>
      </c>
      <c r="H22" s="60">
        <v>771145</v>
      </c>
      <c r="I22" s="60">
        <f t="shared" si="0"/>
        <v>0</v>
      </c>
      <c r="J22" s="60" t="s">
        <v>72</v>
      </c>
      <c r="K22" s="148">
        <v>45562</v>
      </c>
      <c r="L22" s="14" t="s">
        <v>69</v>
      </c>
      <c r="M22" s="8">
        <v>20240004980</v>
      </c>
      <c r="N22" s="148">
        <v>45534</v>
      </c>
      <c r="O22" s="148">
        <v>45529</v>
      </c>
      <c r="P22" s="150"/>
      <c r="Q22" s="68">
        <f>G22*0.007</f>
        <v>5398.015</v>
      </c>
      <c r="R22" s="68"/>
      <c r="S22" s="68">
        <f t="shared" si="3"/>
        <v>616.916</v>
      </c>
      <c r="T22" s="68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</row>
    <row r="23" s="135" customFormat="1" ht="18" customHeight="1" spans="1:20">
      <c r="A23" s="60"/>
      <c r="B23" s="60"/>
      <c r="C23" s="138"/>
      <c r="D23" s="60"/>
      <c r="E23" s="68"/>
      <c r="F23" s="60"/>
      <c r="G23" s="60">
        <f>SUM(G3:G22)</f>
        <v>9038285</v>
      </c>
      <c r="H23" s="60"/>
      <c r="I23" s="60">
        <f t="shared" si="0"/>
        <v>0</v>
      </c>
      <c r="J23" s="60"/>
      <c r="K23" s="148"/>
      <c r="L23" s="60"/>
      <c r="M23" s="60"/>
      <c r="N23" s="148"/>
      <c r="O23" s="148"/>
      <c r="P23" s="60"/>
      <c r="Q23" s="68">
        <f>SUM(Q3:Q22)</f>
        <v>57240.995</v>
      </c>
      <c r="R23" s="68">
        <f>SUM(R3:R22)</f>
        <v>2315.293</v>
      </c>
      <c r="S23" s="68">
        <f>SUM(S3:S22)</f>
        <v>8431.6624</v>
      </c>
      <c r="T23" s="68"/>
    </row>
    <row r="24" s="135" customFormat="1" ht="18" customHeight="1" spans="1:21">
      <c r="A24" s="63"/>
      <c r="B24" s="63"/>
      <c r="C24" s="139"/>
      <c r="D24" s="63"/>
      <c r="E24" s="137"/>
      <c r="F24" s="63"/>
      <c r="G24" s="63"/>
      <c r="H24" s="63"/>
      <c r="I24" s="63"/>
      <c r="J24" s="63"/>
      <c r="K24" s="151"/>
      <c r="L24" s="63"/>
      <c r="M24" s="63"/>
      <c r="N24" s="151"/>
      <c r="O24" s="151"/>
      <c r="P24" s="63"/>
      <c r="Q24" s="137"/>
      <c r="R24" s="137"/>
      <c r="S24" s="137"/>
      <c r="T24" s="137"/>
      <c r="U24" s="154"/>
    </row>
    <row r="25" s="63" customFormat="1" ht="20.1" customHeight="1" spans="1:20">
      <c r="A25" s="140" t="s">
        <v>124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55"/>
    </row>
    <row r="26" s="63" customFormat="1" spans="1:20">
      <c r="A26" s="60" t="s">
        <v>14</v>
      </c>
      <c r="B26" s="60" t="s">
        <v>15</v>
      </c>
      <c r="C26" s="60" t="s">
        <v>49</v>
      </c>
      <c r="D26" s="60" t="s">
        <v>50</v>
      </c>
      <c r="E26" s="60" t="s">
        <v>51</v>
      </c>
      <c r="F26" s="60" t="s">
        <v>52</v>
      </c>
      <c r="G26" s="60" t="s">
        <v>53</v>
      </c>
      <c r="H26" s="60" t="s">
        <v>54</v>
      </c>
      <c r="I26" s="60" t="s">
        <v>55</v>
      </c>
      <c r="J26" s="60" t="s">
        <v>56</v>
      </c>
      <c r="K26" s="60" t="s">
        <v>57</v>
      </c>
      <c r="L26" s="60" t="s">
        <v>58</v>
      </c>
      <c r="M26" s="60" t="s">
        <v>59</v>
      </c>
      <c r="N26" s="60" t="s">
        <v>60</v>
      </c>
      <c r="O26" s="60" t="s">
        <v>61</v>
      </c>
      <c r="P26" s="60" t="s">
        <v>62</v>
      </c>
      <c r="Q26" s="60" t="s">
        <v>125</v>
      </c>
      <c r="R26" s="60" t="s">
        <v>64</v>
      </c>
      <c r="S26" s="60" t="s">
        <v>23</v>
      </c>
      <c r="T26" s="60" t="s">
        <v>65</v>
      </c>
    </row>
    <row r="27" s="135" customFormat="1" ht="13.5" spans="1:249">
      <c r="A27" s="60">
        <v>1</v>
      </c>
      <c r="B27" s="60" t="s">
        <v>126</v>
      </c>
      <c r="C27" s="105" t="s">
        <v>127</v>
      </c>
      <c r="D27" s="60">
        <v>179.2</v>
      </c>
      <c r="E27" s="68">
        <v>25669.645</v>
      </c>
      <c r="F27" s="60">
        <v>4600000</v>
      </c>
      <c r="G27" s="60">
        <v>2300000</v>
      </c>
      <c r="H27" s="60">
        <v>4600000</v>
      </c>
      <c r="I27" s="60">
        <f>F27-H27</f>
        <v>0</v>
      </c>
      <c r="J27" s="60" t="s">
        <v>72</v>
      </c>
      <c r="K27" s="148">
        <v>45561</v>
      </c>
      <c r="L27" s="60" t="s">
        <v>33</v>
      </c>
      <c r="M27" s="60">
        <v>20240004826</v>
      </c>
      <c r="N27" s="148">
        <v>45527</v>
      </c>
      <c r="O27" s="148">
        <v>45134</v>
      </c>
      <c r="P27" s="60"/>
      <c r="Q27" s="68">
        <f t="shared" ref="Q27:Q34" si="4">G27*0.01</f>
        <v>23000</v>
      </c>
      <c r="R27" s="68">
        <f>G27*0.0018</f>
        <v>4140</v>
      </c>
      <c r="S27" s="68">
        <f>G27*0.002</f>
        <v>4600</v>
      </c>
      <c r="T27" s="68"/>
      <c r="U27" s="63"/>
      <c r="V27" s="156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</row>
    <row r="28" s="135" customFormat="1" ht="13.5" spans="1:249">
      <c r="A28" s="60">
        <v>2</v>
      </c>
      <c r="B28" s="60" t="s">
        <v>128</v>
      </c>
      <c r="C28" s="142" t="s">
        <v>129</v>
      </c>
      <c r="D28" s="60">
        <v>125.8</v>
      </c>
      <c r="E28" s="143">
        <v>9538.95</v>
      </c>
      <c r="F28" s="60">
        <v>1200000</v>
      </c>
      <c r="G28" s="60">
        <v>400000</v>
      </c>
      <c r="H28" s="60">
        <v>1200000</v>
      </c>
      <c r="I28" s="60">
        <f>F28-H28</f>
        <v>0</v>
      </c>
      <c r="J28" s="60" t="s">
        <v>72</v>
      </c>
      <c r="K28" s="148">
        <v>45561</v>
      </c>
      <c r="L28" s="60" t="s">
        <v>26</v>
      </c>
      <c r="M28" s="60">
        <v>20240004964</v>
      </c>
      <c r="N28" s="148">
        <v>45534</v>
      </c>
      <c r="O28" s="148">
        <v>45529</v>
      </c>
      <c r="P28" s="118"/>
      <c r="Q28" s="68">
        <f t="shared" si="4"/>
        <v>4000</v>
      </c>
      <c r="R28" s="68"/>
      <c r="S28" s="68">
        <f>G28*0.002</f>
        <v>800</v>
      </c>
      <c r="T28" s="68"/>
      <c r="U28" s="63"/>
      <c r="V28" s="156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</row>
    <row r="29" s="135" customFormat="1" ht="13.5" spans="1:249">
      <c r="A29" s="60">
        <v>3</v>
      </c>
      <c r="B29" s="60" t="s">
        <v>130</v>
      </c>
      <c r="C29" s="142" t="s">
        <v>131</v>
      </c>
      <c r="D29" s="60">
        <v>142.23</v>
      </c>
      <c r="E29" s="143">
        <v>9300</v>
      </c>
      <c r="F29" s="60">
        <v>1322739</v>
      </c>
      <c r="G29" s="60">
        <v>1322739</v>
      </c>
      <c r="H29" s="60">
        <v>1322739</v>
      </c>
      <c r="I29" s="60">
        <f>F29-H29</f>
        <v>0</v>
      </c>
      <c r="J29" s="60" t="s">
        <v>86</v>
      </c>
      <c r="K29" s="148">
        <v>45538</v>
      </c>
      <c r="L29" s="60" t="s">
        <v>36</v>
      </c>
      <c r="M29" s="60">
        <v>20240005074</v>
      </c>
      <c r="N29" s="148">
        <v>45538</v>
      </c>
      <c r="O29" s="148">
        <v>45495</v>
      </c>
      <c r="P29" s="118"/>
      <c r="Q29" s="68">
        <f t="shared" si="4"/>
        <v>13227.39</v>
      </c>
      <c r="R29" s="68">
        <f>G29*0.0015</f>
        <v>1984.1085</v>
      </c>
      <c r="S29" s="68">
        <f>G29*0.0014</f>
        <v>1851.8346</v>
      </c>
      <c r="T29" s="68"/>
      <c r="U29" s="63"/>
      <c r="V29" s="156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</row>
    <row r="30" s="135" customFormat="1" ht="13.5" spans="1:249">
      <c r="A30" s="60">
        <v>4</v>
      </c>
      <c r="B30" s="60" t="s">
        <v>132</v>
      </c>
      <c r="C30" s="105" t="s">
        <v>133</v>
      </c>
      <c r="D30" s="60">
        <v>74.4</v>
      </c>
      <c r="E30" s="143">
        <v>8510.97</v>
      </c>
      <c r="F30" s="60">
        <v>633216</v>
      </c>
      <c r="G30" s="60">
        <v>310000</v>
      </c>
      <c r="H30" s="60">
        <v>633216</v>
      </c>
      <c r="I30" s="60">
        <f>F30-H30</f>
        <v>0</v>
      </c>
      <c r="J30" s="60" t="s">
        <v>72</v>
      </c>
      <c r="K30" s="148">
        <v>45544</v>
      </c>
      <c r="L30" s="60" t="s">
        <v>35</v>
      </c>
      <c r="M30" s="60">
        <v>20230008633</v>
      </c>
      <c r="N30" s="148">
        <v>45204</v>
      </c>
      <c r="O30" s="148">
        <v>45193</v>
      </c>
      <c r="P30" s="118"/>
      <c r="Q30" s="68">
        <f t="shared" si="4"/>
        <v>3100</v>
      </c>
      <c r="R30" s="68">
        <f>G30*0.0018</f>
        <v>558</v>
      </c>
      <c r="S30" s="68">
        <f>G30*0.0025</f>
        <v>775</v>
      </c>
      <c r="T30" s="68"/>
      <c r="U30" s="63"/>
      <c r="V30" s="156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</row>
    <row r="31" s="135" customFormat="1" ht="13.5" spans="1:249">
      <c r="A31" s="60">
        <v>5</v>
      </c>
      <c r="B31" s="60" t="s">
        <v>134</v>
      </c>
      <c r="C31" s="105" t="s">
        <v>135</v>
      </c>
      <c r="D31" s="60">
        <v>43.43</v>
      </c>
      <c r="E31" s="143">
        <v>17000</v>
      </c>
      <c r="F31" s="60">
        <v>738310</v>
      </c>
      <c r="G31" s="60">
        <v>360000</v>
      </c>
      <c r="H31" s="60">
        <v>738310</v>
      </c>
      <c r="I31" s="60">
        <f t="shared" ref="I31:I44" si="5">F31-H31</f>
        <v>0</v>
      </c>
      <c r="J31" s="60" t="s">
        <v>72</v>
      </c>
      <c r="K31" s="148">
        <v>45555</v>
      </c>
      <c r="L31" s="60" t="s">
        <v>28</v>
      </c>
      <c r="M31" s="60">
        <v>20240003579</v>
      </c>
      <c r="N31" s="148">
        <v>45465</v>
      </c>
      <c r="O31" s="148">
        <v>45429</v>
      </c>
      <c r="P31" s="118"/>
      <c r="Q31" s="68">
        <f t="shared" si="4"/>
        <v>3600</v>
      </c>
      <c r="R31" s="68">
        <f>G31*0.0018</f>
        <v>648</v>
      </c>
      <c r="S31" s="68">
        <f t="shared" ref="S31:S41" si="6">G31*0.0025</f>
        <v>900</v>
      </c>
      <c r="T31" s="68"/>
      <c r="U31" s="63"/>
      <c r="V31" s="156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</row>
    <row r="32" s="135" customFormat="1" ht="13.5" spans="1:249">
      <c r="A32" s="60">
        <v>6</v>
      </c>
      <c r="B32" s="60" t="s">
        <v>134</v>
      </c>
      <c r="C32" s="105" t="s">
        <v>136</v>
      </c>
      <c r="D32" s="60">
        <v>50.67</v>
      </c>
      <c r="E32" s="143">
        <v>17000</v>
      </c>
      <c r="F32" s="60">
        <v>861390</v>
      </c>
      <c r="G32" s="60">
        <v>400000</v>
      </c>
      <c r="H32" s="60">
        <v>861390</v>
      </c>
      <c r="I32" s="60">
        <f t="shared" si="5"/>
        <v>0</v>
      </c>
      <c r="J32" s="60" t="s">
        <v>72</v>
      </c>
      <c r="K32" s="148">
        <v>45555</v>
      </c>
      <c r="L32" s="60" t="s">
        <v>28</v>
      </c>
      <c r="M32" s="60">
        <v>20240003028</v>
      </c>
      <c r="N32" s="148">
        <v>45434</v>
      </c>
      <c r="O32" s="148">
        <v>45429</v>
      </c>
      <c r="P32" s="118"/>
      <c r="Q32" s="68">
        <f t="shared" si="4"/>
        <v>4000</v>
      </c>
      <c r="R32" s="68">
        <f>G32*0.0018</f>
        <v>720</v>
      </c>
      <c r="S32" s="68">
        <f t="shared" si="6"/>
        <v>1000</v>
      </c>
      <c r="T32" s="68"/>
      <c r="U32" s="63"/>
      <c r="V32" s="156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</row>
    <row r="33" s="135" customFormat="1" ht="13.5" spans="1:249">
      <c r="A33" s="60">
        <v>7</v>
      </c>
      <c r="B33" s="60" t="s">
        <v>137</v>
      </c>
      <c r="C33" s="105" t="s">
        <v>138</v>
      </c>
      <c r="D33" s="60">
        <v>50.67</v>
      </c>
      <c r="E33" s="143">
        <v>18000</v>
      </c>
      <c r="F33" s="60">
        <v>912060</v>
      </c>
      <c r="G33" s="60">
        <v>456000</v>
      </c>
      <c r="H33" s="60">
        <v>912060</v>
      </c>
      <c r="I33" s="60">
        <f t="shared" si="5"/>
        <v>0</v>
      </c>
      <c r="J33" s="60" t="s">
        <v>72</v>
      </c>
      <c r="K33" s="148">
        <v>45562</v>
      </c>
      <c r="L33" s="60" t="s">
        <v>32</v>
      </c>
      <c r="M33" s="60">
        <v>20240004390</v>
      </c>
      <c r="N33" s="148">
        <v>45504</v>
      </c>
      <c r="O33" s="148">
        <v>45435</v>
      </c>
      <c r="P33" s="118"/>
      <c r="Q33" s="68">
        <f t="shared" si="4"/>
        <v>4560</v>
      </c>
      <c r="R33" s="68">
        <f>G33*0.0018</f>
        <v>820.8</v>
      </c>
      <c r="S33" s="68">
        <f t="shared" si="6"/>
        <v>1140</v>
      </c>
      <c r="T33" s="68"/>
      <c r="U33" s="63"/>
      <c r="V33" s="156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</row>
    <row r="34" s="135" customFormat="1" ht="13.5" spans="1:249">
      <c r="A34" s="60">
        <v>8</v>
      </c>
      <c r="B34" s="60" t="s">
        <v>139</v>
      </c>
      <c r="C34" s="105" t="s">
        <v>140</v>
      </c>
      <c r="D34" s="60">
        <v>50.67</v>
      </c>
      <c r="E34" s="143">
        <v>18413.26</v>
      </c>
      <c r="F34" s="60">
        <v>933000</v>
      </c>
      <c r="G34" s="60">
        <v>460000</v>
      </c>
      <c r="H34" s="60">
        <v>933000</v>
      </c>
      <c r="I34" s="60">
        <f t="shared" si="5"/>
        <v>0</v>
      </c>
      <c r="J34" s="60" t="s">
        <v>72</v>
      </c>
      <c r="K34" s="148">
        <v>45561</v>
      </c>
      <c r="L34" s="60" t="s">
        <v>30</v>
      </c>
      <c r="M34" s="60">
        <v>20240004709</v>
      </c>
      <c r="N34" s="148">
        <v>45520</v>
      </c>
      <c r="O34" s="148">
        <v>45432</v>
      </c>
      <c r="P34" s="118"/>
      <c r="Q34" s="68">
        <f t="shared" si="4"/>
        <v>4600</v>
      </c>
      <c r="R34" s="68"/>
      <c r="S34" s="68">
        <f t="shared" si="6"/>
        <v>1150</v>
      </c>
      <c r="T34" s="68"/>
      <c r="U34" s="63"/>
      <c r="V34" s="156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</row>
    <row r="35" s="135" customFormat="1" ht="13.5" spans="1:249">
      <c r="A35" s="60">
        <v>9</v>
      </c>
      <c r="B35" s="60" t="s">
        <v>141</v>
      </c>
      <c r="C35" s="105" t="s">
        <v>142</v>
      </c>
      <c r="D35" s="60">
        <v>43.18</v>
      </c>
      <c r="E35" s="143">
        <v>27823.06</v>
      </c>
      <c r="F35" s="60">
        <v>1201956</v>
      </c>
      <c r="G35" s="60">
        <v>600000</v>
      </c>
      <c r="H35" s="60">
        <v>1201956</v>
      </c>
      <c r="I35" s="60">
        <f t="shared" si="5"/>
        <v>0</v>
      </c>
      <c r="J35" s="60" t="s">
        <v>72</v>
      </c>
      <c r="K35" s="148">
        <v>45562</v>
      </c>
      <c r="L35" s="60" t="s">
        <v>31</v>
      </c>
      <c r="M35" s="60">
        <v>20230006321</v>
      </c>
      <c r="N35" s="148">
        <v>45133</v>
      </c>
      <c r="O35" s="148" t="s">
        <v>143</v>
      </c>
      <c r="P35" s="118"/>
      <c r="Q35" s="68">
        <f t="shared" ref="Q35:Q43" si="7">G35*0.01</f>
        <v>6000</v>
      </c>
      <c r="R35" s="68">
        <f>G35*0.0018</f>
        <v>1080</v>
      </c>
      <c r="S35" s="68">
        <f t="shared" si="6"/>
        <v>1500</v>
      </c>
      <c r="T35" s="68"/>
      <c r="U35" s="63"/>
      <c r="V35" s="156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</row>
    <row r="36" s="135" customFormat="1" ht="13.5" spans="1:249">
      <c r="A36" s="60">
        <v>10</v>
      </c>
      <c r="B36" s="60" t="s">
        <v>141</v>
      </c>
      <c r="C36" s="105" t="s">
        <v>144</v>
      </c>
      <c r="D36" s="60">
        <v>42.67</v>
      </c>
      <c r="E36" s="143">
        <v>25861.15</v>
      </c>
      <c r="F36" s="60">
        <v>1104012</v>
      </c>
      <c r="G36" s="60">
        <v>551000</v>
      </c>
      <c r="H36" s="60">
        <v>1104012</v>
      </c>
      <c r="I36" s="60">
        <f t="shared" si="5"/>
        <v>0</v>
      </c>
      <c r="J36" s="60" t="s">
        <v>72</v>
      </c>
      <c r="K36" s="148">
        <v>45562</v>
      </c>
      <c r="L36" s="60" t="s">
        <v>31</v>
      </c>
      <c r="M36" s="60">
        <v>20230006322</v>
      </c>
      <c r="N36" s="148">
        <v>45133</v>
      </c>
      <c r="O36" s="148" t="s">
        <v>143</v>
      </c>
      <c r="P36" s="118"/>
      <c r="Q36" s="68">
        <f t="shared" si="7"/>
        <v>5510</v>
      </c>
      <c r="R36" s="68">
        <f>G36*0.0018</f>
        <v>991.8</v>
      </c>
      <c r="S36" s="68">
        <f t="shared" si="6"/>
        <v>1377.5</v>
      </c>
      <c r="T36" s="68"/>
      <c r="U36" s="63"/>
      <c r="V36" s="156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</row>
    <row r="37" s="135" customFormat="1" ht="13.5" spans="1:249">
      <c r="A37" s="60">
        <v>11</v>
      </c>
      <c r="B37" s="60" t="s">
        <v>141</v>
      </c>
      <c r="C37" s="105" t="s">
        <v>145</v>
      </c>
      <c r="D37" s="60">
        <v>42.67</v>
      </c>
      <c r="E37" s="143">
        <v>25391.04</v>
      </c>
      <c r="F37" s="60">
        <v>1083943</v>
      </c>
      <c r="G37" s="60">
        <v>541000</v>
      </c>
      <c r="H37" s="60">
        <v>1083943</v>
      </c>
      <c r="I37" s="60">
        <f t="shared" si="5"/>
        <v>0</v>
      </c>
      <c r="J37" s="60" t="s">
        <v>72</v>
      </c>
      <c r="K37" s="148">
        <v>45562</v>
      </c>
      <c r="L37" s="60" t="s">
        <v>31</v>
      </c>
      <c r="M37" s="60">
        <v>20230006323</v>
      </c>
      <c r="N37" s="148">
        <v>45133</v>
      </c>
      <c r="O37" s="148" t="s">
        <v>143</v>
      </c>
      <c r="P37" s="118"/>
      <c r="Q37" s="68">
        <f t="shared" si="7"/>
        <v>5410</v>
      </c>
      <c r="R37" s="68">
        <f>G37*0.0018</f>
        <v>973.8</v>
      </c>
      <c r="S37" s="68">
        <f t="shared" si="6"/>
        <v>1352.5</v>
      </c>
      <c r="T37" s="68"/>
      <c r="U37" s="63"/>
      <c r="V37" s="156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</row>
    <row r="38" s="135" customFormat="1" ht="13.5" spans="1:249">
      <c r="A38" s="60">
        <v>12</v>
      </c>
      <c r="B38" s="60" t="s">
        <v>141</v>
      </c>
      <c r="C38" s="105" t="s">
        <v>146</v>
      </c>
      <c r="D38" s="60">
        <v>42.67</v>
      </c>
      <c r="E38" s="143">
        <v>20163.06</v>
      </c>
      <c r="F38" s="60">
        <v>860761</v>
      </c>
      <c r="G38" s="60">
        <v>430000</v>
      </c>
      <c r="H38" s="60">
        <v>860761</v>
      </c>
      <c r="I38" s="60">
        <f t="shared" si="5"/>
        <v>0</v>
      </c>
      <c r="J38" s="60" t="s">
        <v>72</v>
      </c>
      <c r="K38" s="148">
        <v>45562</v>
      </c>
      <c r="L38" s="60" t="s">
        <v>31</v>
      </c>
      <c r="M38" s="60">
        <v>20230006324</v>
      </c>
      <c r="N38" s="148">
        <v>45133</v>
      </c>
      <c r="O38" s="148" t="s">
        <v>143</v>
      </c>
      <c r="P38" s="118"/>
      <c r="Q38" s="68">
        <f t="shared" si="7"/>
        <v>4300</v>
      </c>
      <c r="R38" s="68">
        <f>G38*0.0018</f>
        <v>774</v>
      </c>
      <c r="S38" s="68">
        <f t="shared" si="6"/>
        <v>1075</v>
      </c>
      <c r="T38" s="68"/>
      <c r="U38" s="63"/>
      <c r="V38" s="156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</row>
    <row r="39" s="135" customFormat="1" ht="13.5" spans="1:249">
      <c r="A39" s="60">
        <v>13</v>
      </c>
      <c r="B39" s="60" t="s">
        <v>141</v>
      </c>
      <c r="C39" s="105" t="s">
        <v>147</v>
      </c>
      <c r="D39" s="60">
        <v>43.18</v>
      </c>
      <c r="E39" s="143">
        <v>26663.06</v>
      </c>
      <c r="F39" s="60">
        <v>1151844</v>
      </c>
      <c r="G39" s="60">
        <v>575000</v>
      </c>
      <c r="H39" s="60">
        <v>1151844</v>
      </c>
      <c r="I39" s="60">
        <f t="shared" si="5"/>
        <v>0</v>
      </c>
      <c r="J39" s="60" t="s">
        <v>72</v>
      </c>
      <c r="K39" s="148">
        <v>45562</v>
      </c>
      <c r="L39" s="60" t="s">
        <v>31</v>
      </c>
      <c r="M39" s="60">
        <v>20230006325</v>
      </c>
      <c r="N39" s="148">
        <v>45133</v>
      </c>
      <c r="O39" s="148" t="s">
        <v>143</v>
      </c>
      <c r="P39" s="118"/>
      <c r="Q39" s="68">
        <f t="shared" si="7"/>
        <v>5750</v>
      </c>
      <c r="R39" s="68">
        <f>G39*0.0018</f>
        <v>1035</v>
      </c>
      <c r="S39" s="68">
        <f t="shared" si="6"/>
        <v>1437.5</v>
      </c>
      <c r="T39" s="68"/>
      <c r="U39" s="63"/>
      <c r="V39" s="156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</row>
    <row r="40" s="135" customFormat="1" ht="13.5" spans="1:249">
      <c r="A40" s="60">
        <v>14</v>
      </c>
      <c r="B40" s="60" t="s">
        <v>148</v>
      </c>
      <c r="C40" s="105" t="s">
        <v>149</v>
      </c>
      <c r="D40" s="60">
        <v>285.81</v>
      </c>
      <c r="E40" s="143">
        <v>10900</v>
      </c>
      <c r="F40" s="60">
        <v>3115329</v>
      </c>
      <c r="G40" s="60">
        <v>900000</v>
      </c>
      <c r="H40" s="60">
        <v>3115329</v>
      </c>
      <c r="I40" s="60">
        <f t="shared" si="5"/>
        <v>0</v>
      </c>
      <c r="J40" s="60" t="s">
        <v>72</v>
      </c>
      <c r="K40" s="148">
        <v>45561</v>
      </c>
      <c r="L40" s="60" t="s">
        <v>24</v>
      </c>
      <c r="M40" s="60">
        <v>20240004284</v>
      </c>
      <c r="N40" s="148">
        <v>45501</v>
      </c>
      <c r="O40" s="148">
        <v>45101</v>
      </c>
      <c r="P40" s="118"/>
      <c r="Q40" s="68">
        <f t="shared" si="7"/>
        <v>9000</v>
      </c>
      <c r="R40" s="68"/>
      <c r="S40" s="68">
        <f t="shared" si="6"/>
        <v>2250</v>
      </c>
      <c r="T40" s="68"/>
      <c r="U40" s="63"/>
      <c r="V40" s="156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</row>
    <row r="41" s="135" customFormat="1" ht="13.5" spans="1:249">
      <c r="A41" s="60">
        <v>15</v>
      </c>
      <c r="B41" s="60" t="s">
        <v>150</v>
      </c>
      <c r="C41" s="105" t="s">
        <v>151</v>
      </c>
      <c r="D41" s="60">
        <v>478.94</v>
      </c>
      <c r="E41" s="143">
        <v>7600</v>
      </c>
      <c r="F41" s="60">
        <v>3717236</v>
      </c>
      <c r="G41" s="60">
        <v>1450000</v>
      </c>
      <c r="H41" s="60">
        <v>3717236</v>
      </c>
      <c r="I41" s="60">
        <f t="shared" si="5"/>
        <v>0</v>
      </c>
      <c r="J41" s="60" t="s">
        <v>72</v>
      </c>
      <c r="K41" s="148">
        <v>45226</v>
      </c>
      <c r="L41" s="60" t="s">
        <v>36</v>
      </c>
      <c r="M41" s="60">
        <v>20230008529</v>
      </c>
      <c r="N41" s="148">
        <v>45203</v>
      </c>
      <c r="O41" s="148">
        <v>45197</v>
      </c>
      <c r="P41" s="118"/>
      <c r="Q41" s="68">
        <f t="shared" si="7"/>
        <v>14500</v>
      </c>
      <c r="R41" s="68">
        <f>G41*0.0018</f>
        <v>2610</v>
      </c>
      <c r="S41" s="68">
        <f t="shared" si="6"/>
        <v>3625</v>
      </c>
      <c r="T41" s="68"/>
      <c r="U41" s="63"/>
      <c r="V41" s="156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</row>
    <row r="42" s="135" customFormat="1" ht="13.5" spans="1:249">
      <c r="A42" s="60">
        <v>16</v>
      </c>
      <c r="B42" s="60" t="s">
        <v>152</v>
      </c>
      <c r="C42" s="105" t="s">
        <v>153</v>
      </c>
      <c r="D42" s="60">
        <v>55.91</v>
      </c>
      <c r="E42" s="143">
        <v>26917.71</v>
      </c>
      <c r="F42" s="60">
        <v>1504969</v>
      </c>
      <c r="G42" s="60">
        <v>1504969</v>
      </c>
      <c r="H42" s="60">
        <v>1504969</v>
      </c>
      <c r="I42" s="60">
        <f t="shared" si="5"/>
        <v>0</v>
      </c>
      <c r="J42" s="60" t="s">
        <v>154</v>
      </c>
      <c r="K42" s="148">
        <v>45541</v>
      </c>
      <c r="L42" s="60" t="s">
        <v>26</v>
      </c>
      <c r="M42" s="60">
        <v>20240004827</v>
      </c>
      <c r="N42" s="148">
        <v>45527</v>
      </c>
      <c r="O42" s="148">
        <v>45268</v>
      </c>
      <c r="P42" s="118"/>
      <c r="Q42" s="68">
        <f t="shared" si="7"/>
        <v>15049.69</v>
      </c>
      <c r="R42" s="68"/>
      <c r="S42" s="68">
        <f>G42*0.0014</f>
        <v>2106.9566</v>
      </c>
      <c r="T42" s="68"/>
      <c r="U42" s="63"/>
      <c r="V42" s="156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</row>
    <row r="43" s="135" customFormat="1" ht="13.5" spans="1:249">
      <c r="A43" s="60">
        <v>17</v>
      </c>
      <c r="B43" s="60" t="s">
        <v>152</v>
      </c>
      <c r="C43" s="105" t="s">
        <v>155</v>
      </c>
      <c r="D43" s="60">
        <v>55.91</v>
      </c>
      <c r="E43" s="143">
        <v>20781.43</v>
      </c>
      <c r="F43" s="60">
        <v>1161890</v>
      </c>
      <c r="G43" s="60">
        <v>1161890</v>
      </c>
      <c r="H43" s="60">
        <v>1161890</v>
      </c>
      <c r="I43" s="60">
        <f t="shared" si="5"/>
        <v>0</v>
      </c>
      <c r="J43" s="60" t="s">
        <v>154</v>
      </c>
      <c r="K43" s="148">
        <v>45541</v>
      </c>
      <c r="L43" s="60" t="s">
        <v>26</v>
      </c>
      <c r="M43" s="60">
        <v>20240004828</v>
      </c>
      <c r="N43" s="148">
        <v>45527</v>
      </c>
      <c r="O43" s="148">
        <v>45268</v>
      </c>
      <c r="P43" s="118"/>
      <c r="Q43" s="68">
        <f t="shared" si="7"/>
        <v>11618.9</v>
      </c>
      <c r="R43" s="68"/>
      <c r="S43" s="68">
        <f>G43*0.0014</f>
        <v>1626.646</v>
      </c>
      <c r="T43" s="68"/>
      <c r="U43" s="63"/>
      <c r="V43" s="156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</row>
    <row r="44" s="135" customFormat="1" spans="1:243">
      <c r="A44" s="60"/>
      <c r="B44" s="60"/>
      <c r="C44" s="60"/>
      <c r="D44" s="60"/>
      <c r="E44" s="143"/>
      <c r="F44" s="60"/>
      <c r="G44" s="60">
        <f>SUM(G27:G43)</f>
        <v>13722598</v>
      </c>
      <c r="H44" s="60"/>
      <c r="I44" s="60"/>
      <c r="J44" s="60"/>
      <c r="K44" s="148"/>
      <c r="L44" s="60"/>
      <c r="M44" s="60"/>
      <c r="N44" s="148"/>
      <c r="O44" s="148"/>
      <c r="P44" s="118"/>
      <c r="Q44" s="68">
        <f>SUM(Q27:Q43)</f>
        <v>137225.98</v>
      </c>
      <c r="R44" s="68">
        <f>SUM(R27:R43)</f>
        <v>16335.5085</v>
      </c>
      <c r="S44" s="68">
        <f>SUM(S27:S43)</f>
        <v>28567.9372</v>
      </c>
      <c r="T44" s="68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</row>
    <row r="45" s="135" customFormat="1" ht="46" customHeight="1" spans="1:245">
      <c r="A45" s="144" t="s">
        <v>156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57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</row>
    <row r="46" s="136" customFormat="1" ht="21" customHeight="1" spans="2:20">
      <c r="B46" s="136" t="s">
        <v>157</v>
      </c>
      <c r="C46" s="146"/>
      <c r="D46" s="146"/>
      <c r="E46" s="147" t="s">
        <v>47</v>
      </c>
      <c r="H46" s="147" t="s">
        <v>47</v>
      </c>
      <c r="I46" s="147"/>
      <c r="J46" s="152"/>
      <c r="K46" s="147" t="s">
        <v>158</v>
      </c>
      <c r="L46" s="152"/>
      <c r="M46" s="152"/>
      <c r="N46" s="153"/>
      <c r="O46" s="153"/>
      <c r="Q46" s="146" t="s">
        <v>46</v>
      </c>
      <c r="S46" s="158"/>
      <c r="T46" s="153"/>
    </row>
    <row r="48" spans="7:19">
      <c r="G48" s="63" t="s">
        <v>159</v>
      </c>
      <c r="Q48" s="63" t="s">
        <v>160</v>
      </c>
      <c r="R48" s="63" t="s">
        <v>161</v>
      </c>
      <c r="S48" s="63" t="s">
        <v>162</v>
      </c>
    </row>
    <row r="49" s="135" customFormat="1" ht="13.5" spans="1:249">
      <c r="A49" s="60">
        <v>1</v>
      </c>
      <c r="B49" s="60" t="s">
        <v>163</v>
      </c>
      <c r="C49" s="105" t="s">
        <v>164</v>
      </c>
      <c r="D49" s="60">
        <v>74.4</v>
      </c>
      <c r="E49" s="68">
        <v>8431.25</v>
      </c>
      <c r="F49" s="60">
        <v>627285</v>
      </c>
      <c r="G49" s="60">
        <v>7285</v>
      </c>
      <c r="H49" s="60">
        <v>0</v>
      </c>
      <c r="I49" s="60">
        <f>F49-H49</f>
        <v>627285</v>
      </c>
      <c r="J49" s="60" t="s">
        <v>72</v>
      </c>
      <c r="K49" s="148">
        <v>45562</v>
      </c>
      <c r="L49" s="60" t="s">
        <v>35</v>
      </c>
      <c r="M49" s="60">
        <v>20230008344</v>
      </c>
      <c r="N49" s="148">
        <v>45199</v>
      </c>
      <c r="O49" s="148">
        <v>45193</v>
      </c>
      <c r="P49" s="118"/>
      <c r="Q49" s="68">
        <f>G49*0.01</f>
        <v>72.85</v>
      </c>
      <c r="R49" s="68">
        <f>G49*0.0018</f>
        <v>13.113</v>
      </c>
      <c r="S49" s="68">
        <f>G49*0.0025</f>
        <v>18.2125</v>
      </c>
      <c r="T49" s="68"/>
      <c r="U49" s="63"/>
      <c r="V49" s="156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</row>
  </sheetData>
  <autoFilter xmlns:etc="http://www.wps.cn/officeDocument/2017/etCustomData" ref="A2:IO49" etc:filterBottomFollowUsedRange="0">
    <extLst/>
  </autoFilter>
  <mergeCells count="4">
    <mergeCell ref="A1:T1"/>
    <mergeCell ref="A25:T25"/>
    <mergeCell ref="A45:T45"/>
    <mergeCell ref="S46:T46"/>
  </mergeCells>
  <dataValidations count="1">
    <dataValidation type="decimal" operator="between" allowBlank="1" showInputMessage="1" showErrorMessage="1" promptTitle="输入数据" prompt="不得输入空格、字体、字母" sqref="N9 O10 O6:O7 O14:O22">
      <formula1>-1000000</formula1>
      <formula2>100000000</formula2>
    </dataValidation>
  </dataValidations>
  <pageMargins left="0.0784722222222222" right="0.118055555555556" top="0.472222222222222" bottom="0.432638888888889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2"/>
  <sheetViews>
    <sheetView workbookViewId="0">
      <selection activeCell="J23" sqref="J23"/>
    </sheetView>
  </sheetViews>
  <sheetFormatPr defaultColWidth="9" defaultRowHeight="13.5"/>
  <cols>
    <col min="1" max="1" width="3.83333333333333" style="115" customWidth="1"/>
    <col min="2" max="2" width="10.625" style="115" customWidth="1"/>
    <col min="3" max="3" width="11.75" style="115" customWidth="1"/>
    <col min="4" max="4" width="10.625" style="115" customWidth="1"/>
    <col min="5" max="5" width="12.125" style="115" customWidth="1"/>
    <col min="6" max="6" width="15.875" style="115" customWidth="1"/>
    <col min="7" max="7" width="10.625" style="115" customWidth="1"/>
    <col min="8" max="8" width="8.725" style="115" customWidth="1"/>
    <col min="9" max="9" width="10.625" style="115" customWidth="1"/>
    <col min="10" max="10" width="23.5" style="115" customWidth="1"/>
    <col min="11" max="11" width="8.125" style="115" customWidth="1"/>
    <col min="12" max="12" width="14.625" style="115" customWidth="1"/>
    <col min="13" max="13" width="8.125" style="115" customWidth="1"/>
    <col min="14" max="14" width="10" style="115" customWidth="1"/>
    <col min="15" max="16" width="10.5" style="115" customWidth="1"/>
    <col min="17" max="17" width="8.125" style="115" customWidth="1"/>
    <col min="18" max="251" width="10.625" style="115" customWidth="1"/>
    <col min="252" max="252" width="10.625" style="115"/>
    <col min="253" max="16383" width="9" style="115"/>
  </cols>
  <sheetData>
    <row r="1" s="115" customFormat="1" ht="30" customHeight="1" spans="1:10">
      <c r="A1" s="116" t="s">
        <v>165</v>
      </c>
      <c r="B1" s="116"/>
      <c r="C1" s="116"/>
      <c r="D1" s="116"/>
      <c r="E1" s="116"/>
      <c r="F1" s="116"/>
      <c r="G1" s="116"/>
      <c r="H1" s="116"/>
      <c r="I1" s="116"/>
      <c r="J1" s="126"/>
    </row>
    <row r="2" s="115" customFormat="1" ht="18" customHeight="1" spans="1:9">
      <c r="A2" s="60" t="s">
        <v>14</v>
      </c>
      <c r="B2" s="60" t="s">
        <v>49</v>
      </c>
      <c r="C2" s="60" t="s">
        <v>50</v>
      </c>
      <c r="D2" s="60" t="s">
        <v>166</v>
      </c>
      <c r="E2" s="60" t="s">
        <v>167</v>
      </c>
      <c r="F2" s="60" t="s">
        <v>168</v>
      </c>
      <c r="G2" s="60" t="s">
        <v>56</v>
      </c>
      <c r="H2" s="60" t="s">
        <v>169</v>
      </c>
      <c r="I2" s="60" t="s">
        <v>29</v>
      </c>
    </row>
    <row r="3" s="115" customFormat="1" ht="18" customHeight="1" spans="1:9">
      <c r="A3" s="60">
        <v>1</v>
      </c>
      <c r="B3" s="60" t="s">
        <v>170</v>
      </c>
      <c r="C3" s="60">
        <v>119.13</v>
      </c>
      <c r="D3" s="60" t="s">
        <v>171</v>
      </c>
      <c r="E3" s="60">
        <v>8226.31</v>
      </c>
      <c r="F3" s="60">
        <v>980000</v>
      </c>
      <c r="G3" s="60" t="s">
        <v>172</v>
      </c>
      <c r="H3" s="60"/>
      <c r="I3" s="60" t="s">
        <v>39</v>
      </c>
    </row>
    <row r="4" s="115" customFormat="1" ht="18" customHeight="1" spans="1:9">
      <c r="A4" s="60">
        <v>2</v>
      </c>
      <c r="B4" s="60" t="s">
        <v>173</v>
      </c>
      <c r="C4" s="60">
        <v>117.54</v>
      </c>
      <c r="D4" s="60" t="s">
        <v>174</v>
      </c>
      <c r="E4" s="60">
        <v>5785.265</v>
      </c>
      <c r="F4" s="60">
        <v>680000</v>
      </c>
      <c r="G4" s="60" t="s">
        <v>78</v>
      </c>
      <c r="H4" s="60"/>
      <c r="I4" s="60" t="s">
        <v>33</v>
      </c>
    </row>
    <row r="5" s="115" customFormat="1" ht="18" customHeight="1" spans="1:9">
      <c r="A5" s="60">
        <v>3</v>
      </c>
      <c r="B5" s="60" t="s">
        <v>175</v>
      </c>
      <c r="C5" s="60">
        <v>117.54</v>
      </c>
      <c r="D5" s="60" t="s">
        <v>176</v>
      </c>
      <c r="E5" s="60">
        <v>5819.295</v>
      </c>
      <c r="F5" s="60">
        <v>684000</v>
      </c>
      <c r="G5" s="60" t="s">
        <v>82</v>
      </c>
      <c r="H5" s="60"/>
      <c r="I5" s="60" t="s">
        <v>26</v>
      </c>
    </row>
    <row r="6" s="115" customFormat="1" ht="18" customHeight="1" spans="1:9">
      <c r="A6" s="60">
        <v>4</v>
      </c>
      <c r="B6" s="60" t="s">
        <v>177</v>
      </c>
      <c r="C6" s="60">
        <v>117.54</v>
      </c>
      <c r="D6" s="60" t="s">
        <v>178</v>
      </c>
      <c r="E6" s="60">
        <v>5650</v>
      </c>
      <c r="F6" s="60">
        <v>664101</v>
      </c>
      <c r="G6" s="60" t="s">
        <v>86</v>
      </c>
      <c r="H6" s="60"/>
      <c r="I6" s="60" t="s">
        <v>30</v>
      </c>
    </row>
    <row r="7" s="115" customFormat="1" ht="18" customHeight="1" spans="1:9">
      <c r="A7" s="60">
        <v>5</v>
      </c>
      <c r="B7" s="60" t="s">
        <v>179</v>
      </c>
      <c r="C7" s="60">
        <v>117.54</v>
      </c>
      <c r="D7" s="60" t="s">
        <v>180</v>
      </c>
      <c r="E7" s="60">
        <v>5878.85</v>
      </c>
      <c r="F7" s="60">
        <v>691000</v>
      </c>
      <c r="G7" s="60" t="s">
        <v>78</v>
      </c>
      <c r="H7" s="60"/>
      <c r="I7" s="60" t="s">
        <v>24</v>
      </c>
    </row>
    <row r="8" s="115" customFormat="1" ht="18" customHeight="1" spans="1:9">
      <c r="A8" s="60">
        <v>6</v>
      </c>
      <c r="B8" s="60" t="s">
        <v>181</v>
      </c>
      <c r="C8" s="60">
        <v>86.14</v>
      </c>
      <c r="D8" s="60" t="s">
        <v>182</v>
      </c>
      <c r="E8" s="60">
        <v>5224.05</v>
      </c>
      <c r="F8" s="60">
        <v>450000</v>
      </c>
      <c r="G8" s="60" t="s">
        <v>72</v>
      </c>
      <c r="H8" s="60"/>
      <c r="I8" s="60" t="s">
        <v>39</v>
      </c>
    </row>
    <row r="9" s="115" customFormat="1" ht="18" customHeight="1" spans="1:9">
      <c r="A9" s="60">
        <v>7</v>
      </c>
      <c r="B9" s="60" t="s">
        <v>183</v>
      </c>
      <c r="C9" s="60">
        <v>86.14</v>
      </c>
      <c r="D9" s="60" t="s">
        <v>184</v>
      </c>
      <c r="E9" s="60">
        <v>5224.05</v>
      </c>
      <c r="F9" s="60">
        <v>450000</v>
      </c>
      <c r="G9" s="60" t="s">
        <v>72</v>
      </c>
      <c r="H9" s="60"/>
      <c r="I9" s="60" t="s">
        <v>39</v>
      </c>
    </row>
    <row r="10" s="115" customFormat="1" ht="18" customHeight="1" spans="1:9">
      <c r="A10" s="60">
        <v>8</v>
      </c>
      <c r="B10" s="60" t="s">
        <v>185</v>
      </c>
      <c r="C10" s="60">
        <v>126.91</v>
      </c>
      <c r="D10" s="60" t="s">
        <v>186</v>
      </c>
      <c r="E10" s="60">
        <v>5998.69250715512</v>
      </c>
      <c r="F10" s="60">
        <v>761294</v>
      </c>
      <c r="G10" s="60" t="s">
        <v>78</v>
      </c>
      <c r="H10" s="60"/>
      <c r="I10" s="60" t="s">
        <v>37</v>
      </c>
    </row>
    <row r="11" s="115" customFormat="1" ht="18" customHeight="1" spans="1:9">
      <c r="A11" s="60">
        <v>9</v>
      </c>
      <c r="B11" s="60" t="s">
        <v>187</v>
      </c>
      <c r="C11" s="60">
        <v>147.09</v>
      </c>
      <c r="D11" s="60" t="s">
        <v>188</v>
      </c>
      <c r="E11" s="60">
        <v>5568.02</v>
      </c>
      <c r="F11" s="60">
        <v>819000</v>
      </c>
      <c r="G11" s="60" t="s">
        <v>72</v>
      </c>
      <c r="H11" s="60"/>
      <c r="I11" s="60" t="s">
        <v>26</v>
      </c>
    </row>
    <row r="12" s="115" customFormat="1" ht="18" customHeight="1" spans="1:9">
      <c r="A12" s="60">
        <v>10</v>
      </c>
      <c r="B12" s="60" t="s">
        <v>189</v>
      </c>
      <c r="C12" s="60">
        <v>137.88</v>
      </c>
      <c r="D12" s="60" t="s">
        <v>190</v>
      </c>
      <c r="E12" s="60">
        <v>5787.64</v>
      </c>
      <c r="F12" s="60">
        <v>798000</v>
      </c>
      <c r="G12" s="60" t="s">
        <v>72</v>
      </c>
      <c r="H12" s="60"/>
      <c r="I12" s="60" t="s">
        <v>35</v>
      </c>
    </row>
    <row r="13" s="115" customFormat="1" ht="18" customHeight="1" spans="1:9">
      <c r="A13" s="60">
        <v>11</v>
      </c>
      <c r="B13" s="60" t="s">
        <v>191</v>
      </c>
      <c r="C13" s="60">
        <v>147.09</v>
      </c>
      <c r="D13" s="60" t="s">
        <v>192</v>
      </c>
      <c r="E13" s="60">
        <v>5574.82</v>
      </c>
      <c r="F13" s="60">
        <v>820000</v>
      </c>
      <c r="G13" s="60" t="s">
        <v>78</v>
      </c>
      <c r="H13" s="60"/>
      <c r="I13" s="60" t="s">
        <v>32</v>
      </c>
    </row>
    <row r="14" s="115" customFormat="1" ht="18" customHeight="1" spans="1:9">
      <c r="A14" s="60">
        <v>12</v>
      </c>
      <c r="B14" s="60" t="s">
        <v>193</v>
      </c>
      <c r="C14" s="60">
        <v>138.37</v>
      </c>
      <c r="D14" s="60" t="s">
        <v>194</v>
      </c>
      <c r="E14" s="60">
        <v>5540</v>
      </c>
      <c r="F14" s="60">
        <v>766570</v>
      </c>
      <c r="G14" s="60" t="s">
        <v>78</v>
      </c>
      <c r="H14" s="60"/>
      <c r="I14" s="60" t="s">
        <v>24</v>
      </c>
    </row>
    <row r="15" s="115" customFormat="1" ht="18" customHeight="1" spans="1:9">
      <c r="A15" s="60">
        <v>13</v>
      </c>
      <c r="B15" s="60" t="s">
        <v>195</v>
      </c>
      <c r="C15" s="60">
        <v>138.37</v>
      </c>
      <c r="D15" s="60" t="s">
        <v>196</v>
      </c>
      <c r="E15" s="60">
        <v>5817.735</v>
      </c>
      <c r="F15" s="60">
        <v>805000</v>
      </c>
      <c r="G15" s="60" t="s">
        <v>86</v>
      </c>
      <c r="H15" s="60"/>
      <c r="I15" s="60" t="s">
        <v>30</v>
      </c>
    </row>
    <row r="16" s="115" customFormat="1" ht="18" customHeight="1" spans="1:9">
      <c r="A16" s="60">
        <v>14</v>
      </c>
      <c r="B16" s="60" t="s">
        <v>197</v>
      </c>
      <c r="C16" s="60">
        <v>123.34</v>
      </c>
      <c r="D16" s="60" t="s">
        <v>198</v>
      </c>
      <c r="E16" s="60">
        <v>7159.07</v>
      </c>
      <c r="F16" s="60">
        <v>883000</v>
      </c>
      <c r="G16" s="60" t="s">
        <v>82</v>
      </c>
      <c r="H16" s="60"/>
      <c r="I16" s="60" t="s">
        <v>26</v>
      </c>
    </row>
    <row r="17" s="115" customFormat="1" ht="18" customHeight="1" spans="1:9">
      <c r="A17" s="60">
        <v>15</v>
      </c>
      <c r="B17" s="60" t="s">
        <v>199</v>
      </c>
      <c r="C17" s="60">
        <v>138.03</v>
      </c>
      <c r="D17" s="60" t="s">
        <v>200</v>
      </c>
      <c r="E17" s="60">
        <v>5578.495</v>
      </c>
      <c r="F17" s="60">
        <v>770000</v>
      </c>
      <c r="G17" s="60" t="s">
        <v>154</v>
      </c>
      <c r="H17" s="60"/>
      <c r="I17" s="60" t="s">
        <v>34</v>
      </c>
    </row>
    <row r="18" s="115" customFormat="1" ht="18" customHeight="1" spans="1:9">
      <c r="A18" s="60">
        <v>16</v>
      </c>
      <c r="B18" s="60" t="s">
        <v>201</v>
      </c>
      <c r="C18" s="60">
        <v>138.52</v>
      </c>
      <c r="D18" s="60" t="s">
        <v>202</v>
      </c>
      <c r="E18" s="60">
        <v>5847.53</v>
      </c>
      <c r="F18" s="60">
        <v>810000</v>
      </c>
      <c r="G18" s="60" t="s">
        <v>86</v>
      </c>
      <c r="H18" s="60"/>
      <c r="I18" s="60" t="s">
        <v>28</v>
      </c>
    </row>
    <row r="19" s="115" customFormat="1" ht="18" customHeight="1" spans="1:9">
      <c r="A19" s="60">
        <v>17</v>
      </c>
      <c r="B19" s="60" t="s">
        <v>203</v>
      </c>
      <c r="C19" s="60">
        <v>138.03</v>
      </c>
      <c r="D19" s="60" t="s">
        <v>204</v>
      </c>
      <c r="E19" s="60">
        <v>5723.39</v>
      </c>
      <c r="F19" s="60">
        <v>790000</v>
      </c>
      <c r="G19" s="60" t="s">
        <v>72</v>
      </c>
      <c r="H19" s="60"/>
      <c r="I19" s="60" t="s">
        <v>34</v>
      </c>
    </row>
    <row r="20" s="115" customFormat="1" ht="18" customHeight="1" spans="1:9">
      <c r="A20" s="60">
        <v>18</v>
      </c>
      <c r="B20" s="60" t="s">
        <v>205</v>
      </c>
      <c r="C20" s="60">
        <v>147.25</v>
      </c>
      <c r="D20" s="60" t="s">
        <v>206</v>
      </c>
      <c r="E20" s="60">
        <v>5528.05</v>
      </c>
      <c r="F20" s="60">
        <v>814005</v>
      </c>
      <c r="G20" s="60" t="s">
        <v>172</v>
      </c>
      <c r="H20" s="60"/>
      <c r="I20" s="60" t="s">
        <v>30</v>
      </c>
    </row>
    <row r="21" s="115" customFormat="1" ht="18" customHeight="1" spans="1:9">
      <c r="A21" s="60">
        <v>19</v>
      </c>
      <c r="B21" s="60" t="s">
        <v>207</v>
      </c>
      <c r="C21" s="60">
        <v>148.64</v>
      </c>
      <c r="D21" s="60" t="s">
        <v>208</v>
      </c>
      <c r="E21" s="60">
        <v>5657.21</v>
      </c>
      <c r="F21" s="60">
        <v>840888</v>
      </c>
      <c r="G21" s="60" t="s">
        <v>78</v>
      </c>
      <c r="H21" s="60"/>
      <c r="I21" s="60" t="s">
        <v>35</v>
      </c>
    </row>
    <row r="22" s="115" customFormat="1" ht="18" customHeight="1" spans="1:9">
      <c r="A22" s="60">
        <v>20</v>
      </c>
      <c r="B22" s="60" t="s">
        <v>209</v>
      </c>
      <c r="C22" s="60">
        <v>148.64</v>
      </c>
      <c r="D22" s="60" t="s">
        <v>210</v>
      </c>
      <c r="E22" s="60">
        <v>5853.068</v>
      </c>
      <c r="F22" s="60">
        <v>870000</v>
      </c>
      <c r="G22" s="60" t="s">
        <v>154</v>
      </c>
      <c r="H22" s="60"/>
      <c r="I22" s="60" t="s">
        <v>24</v>
      </c>
    </row>
    <row r="23" s="115" customFormat="1" ht="18" customHeight="1" spans="1:9">
      <c r="A23" s="60">
        <v>21</v>
      </c>
      <c r="B23" s="60" t="s">
        <v>211</v>
      </c>
      <c r="C23" s="60">
        <v>148.64</v>
      </c>
      <c r="D23" s="60" t="s">
        <v>212</v>
      </c>
      <c r="E23" s="60">
        <v>5747.09</v>
      </c>
      <c r="F23" s="60">
        <v>854247</v>
      </c>
      <c r="G23" s="60" t="s">
        <v>78</v>
      </c>
      <c r="H23" s="60"/>
      <c r="I23" s="60" t="s">
        <v>27</v>
      </c>
    </row>
    <row r="24" s="115" customFormat="1" ht="18" customHeight="1" spans="1:9">
      <c r="A24" s="60">
        <v>22</v>
      </c>
      <c r="B24" s="60" t="s">
        <v>213</v>
      </c>
      <c r="C24" s="60">
        <v>119.74</v>
      </c>
      <c r="D24" s="60" t="s">
        <v>214</v>
      </c>
      <c r="E24" s="60">
        <v>8267.91</v>
      </c>
      <c r="F24" s="60">
        <v>990000</v>
      </c>
      <c r="G24" s="60" t="s">
        <v>154</v>
      </c>
      <c r="H24" s="60"/>
      <c r="I24" s="60" t="s">
        <v>39</v>
      </c>
    </row>
    <row r="25" s="115" customFormat="1" ht="18" customHeight="1" spans="1:9">
      <c r="A25" s="60">
        <v>23</v>
      </c>
      <c r="B25" s="60" t="s">
        <v>215</v>
      </c>
      <c r="C25" s="60">
        <v>117.84</v>
      </c>
      <c r="D25" s="60" t="s">
        <v>216</v>
      </c>
      <c r="E25" s="60">
        <v>5685.675</v>
      </c>
      <c r="F25" s="60">
        <v>670000</v>
      </c>
      <c r="G25" s="60" t="s">
        <v>86</v>
      </c>
      <c r="H25" s="60"/>
      <c r="I25" s="60" t="s">
        <v>36</v>
      </c>
    </row>
    <row r="26" s="115" customFormat="1" ht="18" customHeight="1" spans="1:9">
      <c r="A26" s="60">
        <v>24</v>
      </c>
      <c r="B26" s="60" t="s">
        <v>217</v>
      </c>
      <c r="C26" s="60">
        <v>117.84</v>
      </c>
      <c r="D26" s="60" t="s">
        <v>218</v>
      </c>
      <c r="E26" s="60">
        <v>5600.815</v>
      </c>
      <c r="F26" s="60">
        <v>660000</v>
      </c>
      <c r="G26" s="60" t="s">
        <v>86</v>
      </c>
      <c r="H26" s="60"/>
      <c r="I26" s="60" t="s">
        <v>37</v>
      </c>
    </row>
    <row r="27" s="115" customFormat="1" ht="18" customHeight="1" spans="1:9">
      <c r="A27" s="60">
        <v>25</v>
      </c>
      <c r="B27" s="60" t="s">
        <v>219</v>
      </c>
      <c r="C27" s="60">
        <v>117.84</v>
      </c>
      <c r="D27" s="60" t="s">
        <v>220</v>
      </c>
      <c r="E27" s="60">
        <v>5982.69</v>
      </c>
      <c r="F27" s="60">
        <v>705000</v>
      </c>
      <c r="G27" s="60" t="s">
        <v>78</v>
      </c>
      <c r="H27" s="60"/>
      <c r="I27" s="60" t="s">
        <v>32</v>
      </c>
    </row>
    <row r="28" s="115" customFormat="1" ht="18" customHeight="1" spans="1:9">
      <c r="A28" s="60">
        <v>26</v>
      </c>
      <c r="B28" s="60" t="s">
        <v>221</v>
      </c>
      <c r="C28" s="60">
        <v>117.84</v>
      </c>
      <c r="D28" s="60" t="s">
        <v>222</v>
      </c>
      <c r="E28" s="60">
        <v>5685.675</v>
      </c>
      <c r="F28" s="60">
        <v>670000</v>
      </c>
      <c r="G28" s="60" t="s">
        <v>72</v>
      </c>
      <c r="H28" s="60"/>
      <c r="I28" s="60" t="s">
        <v>30</v>
      </c>
    </row>
    <row r="29" s="115" customFormat="1" ht="18" customHeight="1" spans="1:9">
      <c r="A29" s="60">
        <v>27</v>
      </c>
      <c r="B29" s="60" t="s">
        <v>223</v>
      </c>
      <c r="C29" s="60">
        <v>117.84</v>
      </c>
      <c r="D29" s="60" t="s">
        <v>224</v>
      </c>
      <c r="E29" s="60">
        <v>5770.54</v>
      </c>
      <c r="F29" s="60">
        <v>680000</v>
      </c>
      <c r="G29" s="60" t="s">
        <v>72</v>
      </c>
      <c r="H29" s="60"/>
      <c r="I29" s="60" t="s">
        <v>27</v>
      </c>
    </row>
    <row r="30" s="115" customFormat="1" ht="18" customHeight="1" spans="1:9">
      <c r="A30" s="60">
        <v>28</v>
      </c>
      <c r="B30" s="60" t="s">
        <v>225</v>
      </c>
      <c r="C30" s="60">
        <v>117.84</v>
      </c>
      <c r="D30" s="60" t="s">
        <v>226</v>
      </c>
      <c r="E30" s="60">
        <v>5855.4</v>
      </c>
      <c r="F30" s="60">
        <v>690000</v>
      </c>
      <c r="G30" s="60" t="s">
        <v>78</v>
      </c>
      <c r="H30" s="60"/>
      <c r="I30" s="60" t="s">
        <v>35</v>
      </c>
    </row>
    <row r="31" s="115" customFormat="1" ht="18" customHeight="1" spans="1:9">
      <c r="A31" s="60" t="s">
        <v>44</v>
      </c>
      <c r="B31" s="117"/>
      <c r="C31" s="117"/>
      <c r="D31" s="117"/>
      <c r="E31" s="117"/>
      <c r="F31" s="60">
        <f>SUM(F3:F30)</f>
        <v>21066105</v>
      </c>
      <c r="G31" s="117"/>
      <c r="H31" s="117"/>
      <c r="I31" s="117"/>
    </row>
    <row r="32" s="115" customFormat="1" ht="21" customHeight="1" spans="1:9">
      <c r="A32" s="118" t="s">
        <v>227</v>
      </c>
      <c r="B32" s="119"/>
      <c r="C32" s="119"/>
      <c r="D32" s="119"/>
      <c r="E32" s="119"/>
      <c r="F32" s="119"/>
      <c r="G32" s="119"/>
      <c r="H32" s="119"/>
      <c r="I32" s="127"/>
    </row>
    <row r="33" s="115" customFormat="1" ht="21" customHeight="1"/>
    <row r="34" s="115" customFormat="1" ht="29" customHeight="1" spans="1:9">
      <c r="A34" s="120" t="s">
        <v>228</v>
      </c>
      <c r="B34" s="120"/>
      <c r="C34" s="120"/>
      <c r="D34" s="120"/>
      <c r="E34" s="120"/>
      <c r="F34" s="120"/>
      <c r="G34" s="120"/>
      <c r="H34" s="120"/>
      <c r="I34" s="120"/>
    </row>
    <row r="35" s="115" customFormat="1" ht="19" customHeight="1" spans="1:10">
      <c r="A35" s="60" t="s">
        <v>14</v>
      </c>
      <c r="B35" s="60" t="s">
        <v>49</v>
      </c>
      <c r="C35" s="60" t="s">
        <v>50</v>
      </c>
      <c r="D35" s="60" t="s">
        <v>166</v>
      </c>
      <c r="E35" s="60" t="s">
        <v>167</v>
      </c>
      <c r="F35" s="60" t="s">
        <v>168</v>
      </c>
      <c r="G35" s="60" t="s">
        <v>56</v>
      </c>
      <c r="H35" s="60" t="s">
        <v>169</v>
      </c>
      <c r="I35" s="60" t="s">
        <v>29</v>
      </c>
      <c r="J35" s="126"/>
    </row>
    <row r="36" s="115" customFormat="1" ht="19" customHeight="1" spans="1:9">
      <c r="A36" s="60">
        <v>1</v>
      </c>
      <c r="B36" s="60" t="s">
        <v>229</v>
      </c>
      <c r="C36" s="60">
        <v>68.42</v>
      </c>
      <c r="D36" s="60" t="s">
        <v>230</v>
      </c>
      <c r="E36" s="60">
        <v>22000</v>
      </c>
      <c r="F36" s="60">
        <v>1505240</v>
      </c>
      <c r="G36" s="60" t="s">
        <v>154</v>
      </c>
      <c r="H36" s="60"/>
      <c r="I36" s="60" t="s">
        <v>38</v>
      </c>
    </row>
    <row r="37" s="115" customFormat="1" ht="19" customHeight="1" spans="1:9">
      <c r="A37" s="60">
        <v>2</v>
      </c>
      <c r="B37" s="60" t="s">
        <v>231</v>
      </c>
      <c r="C37" s="60">
        <v>116.65</v>
      </c>
      <c r="D37" s="60" t="s">
        <v>232</v>
      </c>
      <c r="E37" s="60">
        <v>21945.99</v>
      </c>
      <c r="F37" s="60">
        <v>2560000</v>
      </c>
      <c r="G37" s="60" t="s">
        <v>86</v>
      </c>
      <c r="H37" s="60"/>
      <c r="I37" s="60" t="s">
        <v>32</v>
      </c>
    </row>
    <row r="38" s="115" customFormat="1" ht="19" customHeight="1" spans="1:9">
      <c r="A38" s="60">
        <v>3</v>
      </c>
      <c r="B38" s="60" t="s">
        <v>233</v>
      </c>
      <c r="C38" s="60">
        <v>85.66</v>
      </c>
      <c r="D38" s="60" t="s">
        <v>234</v>
      </c>
      <c r="E38" s="60">
        <v>9922.95</v>
      </c>
      <c r="F38" s="60">
        <v>850000</v>
      </c>
      <c r="G38" s="60" t="s">
        <v>72</v>
      </c>
      <c r="H38" s="60"/>
      <c r="I38" s="60" t="s">
        <v>30</v>
      </c>
    </row>
    <row r="39" s="115" customFormat="1" ht="19" customHeight="1" spans="1:9">
      <c r="A39" s="60">
        <v>4</v>
      </c>
      <c r="B39" s="60" t="s">
        <v>235</v>
      </c>
      <c r="C39" s="60">
        <v>85.66</v>
      </c>
      <c r="D39" s="60" t="s">
        <v>234</v>
      </c>
      <c r="E39" s="60">
        <v>9922.95</v>
      </c>
      <c r="F39" s="60">
        <v>850000</v>
      </c>
      <c r="G39" s="60" t="s">
        <v>72</v>
      </c>
      <c r="H39" s="60"/>
      <c r="I39" s="60" t="s">
        <v>30</v>
      </c>
    </row>
    <row r="40" s="115" customFormat="1" ht="19" customHeight="1" spans="1:9">
      <c r="A40" s="60">
        <v>5</v>
      </c>
      <c r="B40" s="60" t="s">
        <v>236</v>
      </c>
      <c r="C40" s="60">
        <v>109.5</v>
      </c>
      <c r="D40" s="60" t="s">
        <v>214</v>
      </c>
      <c r="E40" s="60">
        <v>17500</v>
      </c>
      <c r="F40" s="60">
        <v>1916250</v>
      </c>
      <c r="G40" s="60" t="s">
        <v>86</v>
      </c>
      <c r="H40" s="60"/>
      <c r="I40" s="60" t="s">
        <v>39</v>
      </c>
    </row>
    <row r="41" s="115" customFormat="1" ht="19" customHeight="1" spans="1:9">
      <c r="A41" s="60">
        <v>6</v>
      </c>
      <c r="B41" s="60" t="s">
        <v>237</v>
      </c>
      <c r="C41" s="60">
        <v>86.8</v>
      </c>
      <c r="D41" s="60" t="s">
        <v>238</v>
      </c>
      <c r="E41" s="60">
        <v>7936.497</v>
      </c>
      <c r="F41" s="60">
        <v>688888</v>
      </c>
      <c r="G41" s="60" t="s">
        <v>72</v>
      </c>
      <c r="H41" s="60"/>
      <c r="I41" s="60" t="s">
        <v>33</v>
      </c>
    </row>
    <row r="42" s="115" customFormat="1" ht="19" customHeight="1" spans="1:9">
      <c r="A42" s="60">
        <v>7</v>
      </c>
      <c r="B42" s="60" t="s">
        <v>239</v>
      </c>
      <c r="C42" s="60">
        <v>50.67</v>
      </c>
      <c r="D42" s="60" t="s">
        <v>240</v>
      </c>
      <c r="E42" s="60">
        <v>17959.34</v>
      </c>
      <c r="F42" s="60">
        <v>910000</v>
      </c>
      <c r="G42" s="60" t="s">
        <v>72</v>
      </c>
      <c r="H42" s="60"/>
      <c r="I42" s="60" t="s">
        <v>27</v>
      </c>
    </row>
    <row r="43" s="115" customFormat="1" ht="19" customHeight="1" spans="1:9">
      <c r="A43" s="60">
        <v>8</v>
      </c>
      <c r="B43" s="60" t="s">
        <v>241</v>
      </c>
      <c r="C43" s="60">
        <v>77.44</v>
      </c>
      <c r="D43" s="60" t="s">
        <v>242</v>
      </c>
      <c r="E43" s="60">
        <v>20000</v>
      </c>
      <c r="F43" s="60">
        <v>1548800</v>
      </c>
      <c r="G43" s="60" t="s">
        <v>154</v>
      </c>
      <c r="H43" s="60"/>
      <c r="I43" s="60" t="s">
        <v>30</v>
      </c>
    </row>
    <row r="44" s="115" customFormat="1" ht="19" customHeight="1" spans="1:9">
      <c r="A44" s="60">
        <v>9</v>
      </c>
      <c r="B44" s="60" t="s">
        <v>243</v>
      </c>
      <c r="C44" s="60">
        <v>57.71</v>
      </c>
      <c r="D44" s="60" t="s">
        <v>244</v>
      </c>
      <c r="E44" s="60">
        <v>7000</v>
      </c>
      <c r="F44" s="60">
        <v>403970</v>
      </c>
      <c r="G44" s="60" t="s">
        <v>154</v>
      </c>
      <c r="H44" s="60"/>
      <c r="I44" s="60" t="s">
        <v>38</v>
      </c>
    </row>
    <row r="45" s="115" customFormat="1" ht="15" customHeight="1" spans="1:9">
      <c r="A45" s="60" t="s">
        <v>44</v>
      </c>
      <c r="B45" s="121"/>
      <c r="C45" s="121"/>
      <c r="D45" s="121"/>
      <c r="E45" s="121"/>
      <c r="F45" s="60">
        <f>SUM(F36:F44)</f>
        <v>11233148</v>
      </c>
      <c r="G45" s="121"/>
      <c r="H45" s="121"/>
      <c r="I45" s="121"/>
    </row>
    <row r="46" s="115" customFormat="1" ht="26" customHeight="1" spans="1:9">
      <c r="A46" s="118" t="s">
        <v>245</v>
      </c>
      <c r="B46" s="119"/>
      <c r="C46" s="119"/>
      <c r="D46" s="119"/>
      <c r="E46" s="119"/>
      <c r="F46" s="119"/>
      <c r="G46" s="119"/>
      <c r="H46" s="119"/>
      <c r="I46" s="127"/>
    </row>
    <row r="47" s="115" customFormat="1" ht="22" customHeight="1" spans="10:10">
      <c r="J47" s="128"/>
    </row>
    <row r="48" s="115" customFormat="1" ht="24.95" customHeight="1" spans="2:9">
      <c r="B48" s="122" t="s">
        <v>246</v>
      </c>
      <c r="C48" s="123"/>
      <c r="D48" s="123"/>
      <c r="E48" s="123"/>
      <c r="F48" s="123"/>
      <c r="G48" s="123"/>
      <c r="H48" s="123"/>
      <c r="I48" s="129"/>
    </row>
    <row r="49" s="115" customFormat="1" ht="40" customHeight="1" spans="2:18">
      <c r="B49" s="124" t="s">
        <v>29</v>
      </c>
      <c r="C49" s="124" t="s">
        <v>20</v>
      </c>
      <c r="D49" s="124" t="s">
        <v>247</v>
      </c>
      <c r="E49" s="124" t="s">
        <v>248</v>
      </c>
      <c r="F49" s="124" t="s">
        <v>249</v>
      </c>
      <c r="G49" s="124" t="s">
        <v>250</v>
      </c>
      <c r="H49" s="124" t="s">
        <v>251</v>
      </c>
      <c r="I49" s="124" t="s">
        <v>252</v>
      </c>
      <c r="K49" s="60" t="s">
        <v>24</v>
      </c>
      <c r="L49" s="130">
        <v>232.76</v>
      </c>
      <c r="M49" s="60" t="s">
        <v>26</v>
      </c>
      <c r="N49" s="130">
        <v>238.6</v>
      </c>
      <c r="O49" s="60" t="s">
        <v>27</v>
      </c>
      <c r="P49" s="130">
        <v>153.42</v>
      </c>
      <c r="Q49" s="60" t="s">
        <v>30</v>
      </c>
      <c r="R49" s="130">
        <v>295.31</v>
      </c>
    </row>
    <row r="50" s="115" customFormat="1" ht="19" customHeight="1" spans="2:17">
      <c r="B50" s="60" t="s">
        <v>30</v>
      </c>
      <c r="C50" s="60">
        <v>4</v>
      </c>
      <c r="D50" s="60">
        <v>295.31</v>
      </c>
      <c r="E50" s="125">
        <f>D50/249.23</f>
        <v>1.18488945953537</v>
      </c>
      <c r="F50" s="125"/>
      <c r="G50" s="125"/>
      <c r="H50" s="125"/>
      <c r="I50" s="125">
        <v>0.007</v>
      </c>
      <c r="J50" s="131"/>
      <c r="K50" s="60" t="s">
        <v>253</v>
      </c>
      <c r="L50" s="130">
        <v>81</v>
      </c>
      <c r="M50" s="60" t="s">
        <v>35</v>
      </c>
      <c r="N50" s="130">
        <v>232.89</v>
      </c>
      <c r="O50" s="60" t="s">
        <v>36</v>
      </c>
      <c r="P50" s="130">
        <v>67</v>
      </c>
      <c r="Q50" s="60" t="s">
        <v>38</v>
      </c>
    </row>
    <row r="51" s="115" customFormat="1" ht="19" customHeight="1" spans="2:17">
      <c r="B51" s="60" t="s">
        <v>28</v>
      </c>
      <c r="C51" s="60">
        <v>1</v>
      </c>
      <c r="D51" s="60">
        <v>81</v>
      </c>
      <c r="E51" s="125">
        <f t="shared" ref="E51:E61" si="0">D51/249.23</f>
        <v>0.325001003089516</v>
      </c>
      <c r="F51" s="125">
        <v>0.004</v>
      </c>
      <c r="G51" s="125"/>
      <c r="H51" s="125"/>
      <c r="I51" s="125"/>
      <c r="J51" s="131"/>
      <c r="K51" s="60" t="s">
        <v>32</v>
      </c>
      <c r="L51" s="130">
        <v>152.5</v>
      </c>
      <c r="M51" s="60" t="s">
        <v>39</v>
      </c>
      <c r="N51" s="130">
        <v>287</v>
      </c>
      <c r="O51" s="60" t="s">
        <v>37</v>
      </c>
      <c r="P51" s="130">
        <v>142.13</v>
      </c>
      <c r="Q51" s="59"/>
    </row>
    <row r="52" s="115" customFormat="1" ht="19" customHeight="1" spans="2:17">
      <c r="B52" s="60" t="s">
        <v>32</v>
      </c>
      <c r="C52" s="60">
        <v>2</v>
      </c>
      <c r="D52" s="60">
        <v>152.5</v>
      </c>
      <c r="E52" s="125">
        <f t="shared" si="0"/>
        <v>0.611884604582113</v>
      </c>
      <c r="F52" s="125"/>
      <c r="G52" s="125">
        <v>0.005</v>
      </c>
      <c r="H52" s="125"/>
      <c r="I52" s="125"/>
      <c r="J52" s="131"/>
      <c r="K52" s="60" t="s">
        <v>33</v>
      </c>
      <c r="L52" s="130">
        <v>68</v>
      </c>
      <c r="M52" s="60" t="s">
        <v>34</v>
      </c>
      <c r="N52" s="130">
        <v>156</v>
      </c>
      <c r="Q52" s="59"/>
    </row>
    <row r="53" s="115" customFormat="1" ht="19" customHeight="1" spans="2:11">
      <c r="B53" s="60" t="s">
        <v>37</v>
      </c>
      <c r="C53" s="60">
        <v>2</v>
      </c>
      <c r="D53" s="60">
        <v>142.13</v>
      </c>
      <c r="E53" s="125">
        <f t="shared" si="0"/>
        <v>0.570276451470529</v>
      </c>
      <c r="F53" s="125">
        <v>0.004</v>
      </c>
      <c r="G53" s="125"/>
      <c r="H53" s="125"/>
      <c r="I53" s="125"/>
      <c r="J53" s="131"/>
      <c r="K53" s="59"/>
    </row>
    <row r="54" s="115" customFormat="1" ht="19" customHeight="1" spans="2:17">
      <c r="B54" s="60" t="s">
        <v>39</v>
      </c>
      <c r="C54" s="60">
        <v>4</v>
      </c>
      <c r="D54" s="60">
        <v>287</v>
      </c>
      <c r="E54" s="125">
        <f t="shared" si="0"/>
        <v>1.15154676403322</v>
      </c>
      <c r="F54" s="125"/>
      <c r="G54" s="125"/>
      <c r="H54" s="125"/>
      <c r="I54" s="125">
        <v>0.007</v>
      </c>
      <c r="J54" s="131"/>
      <c r="K54" s="59"/>
      <c r="L54" s="115"/>
      <c r="M54" s="59"/>
      <c r="N54" s="115"/>
      <c r="O54" s="115"/>
      <c r="P54" s="115"/>
      <c r="Q54" s="59"/>
    </row>
    <row r="55" s="115" customFormat="1" ht="19" customHeight="1" spans="2:18">
      <c r="B55" s="60" t="s">
        <v>36</v>
      </c>
      <c r="C55" s="60">
        <v>1</v>
      </c>
      <c r="D55" s="60">
        <v>67</v>
      </c>
      <c r="E55" s="125">
        <f t="shared" si="0"/>
        <v>0.268827990209846</v>
      </c>
      <c r="F55" s="125">
        <v>0.004</v>
      </c>
      <c r="G55" s="125"/>
      <c r="H55" s="125"/>
      <c r="I55" s="125"/>
      <c r="J55" s="131"/>
      <c r="K55" s="60" t="s">
        <v>24</v>
      </c>
      <c r="M55" s="60" t="s">
        <v>26</v>
      </c>
      <c r="N55" s="115"/>
      <c r="O55" s="60" t="s">
        <v>27</v>
      </c>
      <c r="P55" s="130">
        <v>91</v>
      </c>
      <c r="Q55" s="60" t="s">
        <v>30</v>
      </c>
      <c r="R55" s="130">
        <v>324.88</v>
      </c>
    </row>
    <row r="56" s="115" customFormat="1" ht="19" customHeight="1" spans="2:18">
      <c r="B56" s="60" t="s">
        <v>34</v>
      </c>
      <c r="C56" s="60">
        <v>2</v>
      </c>
      <c r="D56" s="60">
        <v>156</v>
      </c>
      <c r="E56" s="125">
        <f t="shared" si="0"/>
        <v>0.62592785780203</v>
      </c>
      <c r="F56" s="125"/>
      <c r="G56" s="125">
        <v>0.005</v>
      </c>
      <c r="H56" s="125"/>
      <c r="I56" s="125"/>
      <c r="J56" s="131"/>
      <c r="K56" s="60" t="s">
        <v>253</v>
      </c>
      <c r="M56" s="60" t="s">
        <v>35</v>
      </c>
      <c r="O56" s="60" t="s">
        <v>36</v>
      </c>
      <c r="P56" s="130"/>
      <c r="Q56" s="60" t="s">
        <v>38</v>
      </c>
      <c r="R56" s="130">
        <v>190.92</v>
      </c>
    </row>
    <row r="57" s="115" customFormat="1" ht="19" customHeight="1" spans="2:18">
      <c r="B57" s="60" t="s">
        <v>35</v>
      </c>
      <c r="C57" s="60">
        <v>3</v>
      </c>
      <c r="D57" s="60">
        <v>232.89</v>
      </c>
      <c r="E57" s="125">
        <f t="shared" si="0"/>
        <v>0.9344380692533</v>
      </c>
      <c r="F57" s="125"/>
      <c r="G57" s="125"/>
      <c r="H57" s="125">
        <v>0.006</v>
      </c>
      <c r="I57" s="125"/>
      <c r="J57" s="131"/>
      <c r="K57" s="60" t="s">
        <v>32</v>
      </c>
      <c r="L57" s="130">
        <v>256</v>
      </c>
      <c r="M57" s="60" t="s">
        <v>39</v>
      </c>
      <c r="N57" s="130">
        <v>191.62</v>
      </c>
      <c r="O57" s="60" t="s">
        <v>37</v>
      </c>
      <c r="P57" s="130"/>
      <c r="R57" s="130"/>
    </row>
    <row r="58" s="115" customFormat="1" ht="19" customHeight="1" spans="2:18">
      <c r="B58" s="60" t="s">
        <v>24</v>
      </c>
      <c r="C58" s="60">
        <v>3</v>
      </c>
      <c r="D58" s="60">
        <v>232.76</v>
      </c>
      <c r="E58" s="125">
        <f t="shared" si="0"/>
        <v>0.933916462705132</v>
      </c>
      <c r="F58" s="125"/>
      <c r="G58" s="125"/>
      <c r="H58" s="125">
        <v>0.006</v>
      </c>
      <c r="I58" s="125"/>
      <c r="J58" s="131"/>
      <c r="K58" s="60" t="s">
        <v>33</v>
      </c>
      <c r="L58" s="130">
        <v>68.89</v>
      </c>
      <c r="M58" s="60" t="s">
        <v>34</v>
      </c>
      <c r="N58" s="130"/>
      <c r="P58" s="130"/>
      <c r="R58" s="130"/>
    </row>
    <row r="59" s="115" customFormat="1" ht="19" customHeight="1" spans="2:18">
      <c r="B59" s="60" t="s">
        <v>26</v>
      </c>
      <c r="C59" s="60">
        <v>3</v>
      </c>
      <c r="D59" s="60">
        <v>238.6</v>
      </c>
      <c r="E59" s="125">
        <f t="shared" si="0"/>
        <v>0.95734863379208</v>
      </c>
      <c r="F59" s="125"/>
      <c r="G59" s="125"/>
      <c r="H59" s="125">
        <v>0.006</v>
      </c>
      <c r="I59" s="125"/>
      <c r="J59" s="131"/>
      <c r="K59" s="115" t="s">
        <v>44</v>
      </c>
      <c r="L59" s="130">
        <f>SUM(L49:L58)</f>
        <v>859.15</v>
      </c>
      <c r="N59" s="130">
        <f t="shared" ref="M59:R59" si="1">SUM(N49:N58)</f>
        <v>1106.11</v>
      </c>
      <c r="P59" s="130">
        <f t="shared" si="1"/>
        <v>453.55</v>
      </c>
      <c r="R59" s="130">
        <f t="shared" si="1"/>
        <v>811.11</v>
      </c>
    </row>
    <row r="60" s="115" customFormat="1" ht="19" customHeight="1" spans="2:16">
      <c r="B60" s="60" t="s">
        <v>33</v>
      </c>
      <c r="C60" s="60">
        <v>1</v>
      </c>
      <c r="D60" s="60">
        <v>68</v>
      </c>
      <c r="E60" s="125">
        <f t="shared" si="0"/>
        <v>0.27284034827268</v>
      </c>
      <c r="F60" s="125">
        <v>0.004</v>
      </c>
      <c r="G60" s="125"/>
      <c r="H60" s="125"/>
      <c r="I60" s="125"/>
      <c r="J60" s="131"/>
      <c r="P60" s="130"/>
    </row>
    <row r="61" s="115" customFormat="1" ht="19" customHeight="1" spans="2:15">
      <c r="B61" s="60" t="s">
        <v>27</v>
      </c>
      <c r="C61" s="60">
        <v>2</v>
      </c>
      <c r="D61" s="60">
        <v>153.42</v>
      </c>
      <c r="E61" s="125">
        <f t="shared" si="0"/>
        <v>0.61557597399992</v>
      </c>
      <c r="F61" s="125"/>
      <c r="G61" s="125">
        <v>0.005</v>
      </c>
      <c r="H61" s="125"/>
      <c r="I61" s="125"/>
      <c r="J61" s="131"/>
      <c r="O61" s="115" t="s">
        <v>254</v>
      </c>
    </row>
    <row r="62" s="115" customFormat="1" ht="19" customHeight="1" spans="2:10">
      <c r="B62" s="60" t="s">
        <v>44</v>
      </c>
      <c r="C62" s="60">
        <f>SUM(C50:C61)</f>
        <v>28</v>
      </c>
      <c r="D62" s="60">
        <f>SUM(D50:D61)</f>
        <v>2106.61</v>
      </c>
      <c r="E62" s="60"/>
      <c r="F62" s="60"/>
      <c r="G62" s="60"/>
      <c r="H62" s="60"/>
      <c r="I62" s="60"/>
      <c r="J62" s="131"/>
    </row>
    <row r="63" s="115" customFormat="1" ht="19" customHeight="1" spans="10:16">
      <c r="J63" s="131"/>
      <c r="K63" s="120" t="s">
        <v>255</v>
      </c>
      <c r="L63" s="120" t="s">
        <v>256</v>
      </c>
      <c r="M63" s="120" t="s">
        <v>257</v>
      </c>
      <c r="N63" s="120" t="s">
        <v>258</v>
      </c>
      <c r="O63" s="120" t="s">
        <v>259</v>
      </c>
      <c r="P63" s="120" t="s">
        <v>260</v>
      </c>
    </row>
    <row r="64" s="115" customFormat="1" ht="39" customHeight="1" spans="2:16">
      <c r="B64" s="117" t="s">
        <v>261</v>
      </c>
      <c r="C64" s="117" t="s">
        <v>20</v>
      </c>
      <c r="D64" s="117" t="s">
        <v>247</v>
      </c>
      <c r="E64" s="117" t="s">
        <v>248</v>
      </c>
      <c r="F64" s="117" t="s">
        <v>262</v>
      </c>
      <c r="G64" s="117" t="s">
        <v>263</v>
      </c>
      <c r="H64" s="117" t="s">
        <v>264</v>
      </c>
      <c r="I64" s="117" t="s">
        <v>265</v>
      </c>
      <c r="J64" s="131"/>
      <c r="K64" s="60">
        <v>3</v>
      </c>
      <c r="L64" s="60" t="s">
        <v>24</v>
      </c>
      <c r="M64" s="60">
        <v>534.26</v>
      </c>
      <c r="N64" s="60">
        <v>324.89</v>
      </c>
      <c r="O64" s="60">
        <f>M64+N64</f>
        <v>859.15</v>
      </c>
      <c r="P64" s="60">
        <f>O64/4</f>
        <v>214.7875</v>
      </c>
    </row>
    <row r="65" s="115" customFormat="1" ht="19" customHeight="1" spans="2:16">
      <c r="B65" s="60" t="s">
        <v>24</v>
      </c>
      <c r="C65" s="60">
        <v>7</v>
      </c>
      <c r="D65" s="60">
        <v>534.26</v>
      </c>
      <c r="E65" s="125">
        <f>D65/830.77</f>
        <v>0.643090145286903</v>
      </c>
      <c r="F65" s="125">
        <v>0.0002</v>
      </c>
      <c r="G65" s="125"/>
      <c r="H65" s="125"/>
      <c r="I65" s="125"/>
      <c r="J65" s="131"/>
      <c r="K65" s="60">
        <v>2</v>
      </c>
      <c r="L65" s="60" t="s">
        <v>26</v>
      </c>
      <c r="M65" s="60">
        <v>914.49</v>
      </c>
      <c r="N65" s="60">
        <v>192.62</v>
      </c>
      <c r="O65" s="60">
        <f>M65+N65</f>
        <v>1107.11</v>
      </c>
      <c r="P65" s="60">
        <f>O65/4</f>
        <v>276.7775</v>
      </c>
    </row>
    <row r="66" s="115" customFormat="1" ht="19" customHeight="1" spans="2:16">
      <c r="B66" s="60" t="s">
        <v>26</v>
      </c>
      <c r="C66" s="60">
        <v>12</v>
      </c>
      <c r="D66" s="60">
        <v>914.49</v>
      </c>
      <c r="E66" s="125">
        <f>D66/830.77</f>
        <v>1.10077398076483</v>
      </c>
      <c r="F66" s="125"/>
      <c r="G66" s="125"/>
      <c r="H66" s="125"/>
      <c r="I66" s="125">
        <v>0.0005</v>
      </c>
      <c r="J66" s="131"/>
      <c r="K66" s="60">
        <v>4</v>
      </c>
      <c r="L66" s="60" t="s">
        <v>27</v>
      </c>
      <c r="M66" s="60">
        <v>362.55</v>
      </c>
      <c r="N66" s="60">
        <v>91</v>
      </c>
      <c r="O66" s="60">
        <f>M66+N66</f>
        <v>453.55</v>
      </c>
      <c r="P66" s="60">
        <f>O66/3</f>
        <v>151.183333333333</v>
      </c>
    </row>
    <row r="67" s="115" customFormat="1" ht="21" customHeight="1" spans="2:16">
      <c r="B67" s="60" t="s">
        <v>27</v>
      </c>
      <c r="C67" s="60">
        <v>5</v>
      </c>
      <c r="D67" s="60">
        <v>362.55</v>
      </c>
      <c r="E67" s="125">
        <f>D67/623.08</f>
        <v>0.581867496950632</v>
      </c>
      <c r="F67" s="125">
        <v>0.0002</v>
      </c>
      <c r="G67" s="125"/>
      <c r="H67" s="125"/>
      <c r="I67" s="125"/>
      <c r="J67" s="131"/>
      <c r="K67" s="60">
        <v>1</v>
      </c>
      <c r="L67" s="60" t="s">
        <v>30</v>
      </c>
      <c r="M67" s="60">
        <v>295.31</v>
      </c>
      <c r="N67" s="60">
        <v>515.8</v>
      </c>
      <c r="O67" s="60">
        <f>M67+N67</f>
        <v>811.11</v>
      </c>
      <c r="P67" s="60">
        <f>O67/2</f>
        <v>405.555</v>
      </c>
    </row>
    <row r="68" s="115" customFormat="1" ht="21" customHeight="1" spans="2:16">
      <c r="B68" s="60" t="s">
        <v>30</v>
      </c>
      <c r="C68" s="60">
        <v>4</v>
      </c>
      <c r="D68" s="60">
        <v>295.31</v>
      </c>
      <c r="E68" s="125">
        <f>D68/415.38</f>
        <v>0.710939380807935</v>
      </c>
      <c r="F68" s="125"/>
      <c r="G68" s="125">
        <v>0.0003</v>
      </c>
      <c r="H68" s="125"/>
      <c r="I68" s="125"/>
      <c r="K68" s="117"/>
      <c r="L68" s="117"/>
      <c r="M68" s="60">
        <f t="shared" ref="M68:O68" si="2">SUM(M64:M67)</f>
        <v>2106.61</v>
      </c>
      <c r="N68" s="60">
        <f t="shared" si="2"/>
        <v>1124.31</v>
      </c>
      <c r="O68" s="60">
        <f t="shared" si="2"/>
        <v>3230.92</v>
      </c>
      <c r="P68" s="117"/>
    </row>
    <row r="69" s="115" customFormat="1" ht="24" customHeight="1" spans="2:9">
      <c r="B69" s="60" t="s">
        <v>44</v>
      </c>
      <c r="C69" s="60">
        <f>SUM(C65:C68)</f>
        <v>28</v>
      </c>
      <c r="D69" s="60">
        <f>SUM(D65:D68)</f>
        <v>2106.61</v>
      </c>
      <c r="E69" s="125"/>
      <c r="F69" s="125"/>
      <c r="G69" s="125"/>
      <c r="H69" s="125"/>
      <c r="I69" s="125"/>
    </row>
    <row r="70" s="115" customFormat="1" ht="24" customHeight="1" spans="2:13">
      <c r="B70" s="118" t="s">
        <v>266</v>
      </c>
      <c r="C70" s="119"/>
      <c r="D70" s="119"/>
      <c r="E70" s="119"/>
      <c r="F70" s="119"/>
      <c r="G70" s="119"/>
      <c r="H70" s="119"/>
      <c r="I70" s="127"/>
      <c r="M70" s="134"/>
    </row>
    <row r="71" s="115" customFormat="1" ht="20" customHeight="1"/>
    <row r="72" s="115" customFormat="1" ht="48" customHeight="1" spans="2:9">
      <c r="B72" s="117" t="s">
        <v>267</v>
      </c>
      <c r="C72" s="117" t="s">
        <v>268</v>
      </c>
      <c r="D72" s="132" t="s">
        <v>269</v>
      </c>
      <c r="E72" s="132" t="s">
        <v>270</v>
      </c>
      <c r="F72" s="117" t="s">
        <v>271</v>
      </c>
      <c r="G72" s="117" t="s">
        <v>272</v>
      </c>
      <c r="H72" s="117" t="s">
        <v>273</v>
      </c>
      <c r="I72" s="117" t="s">
        <v>274</v>
      </c>
    </row>
    <row r="73" s="115" customFormat="1" ht="21" customHeight="1" spans="2:9">
      <c r="B73" s="60" t="s">
        <v>22</v>
      </c>
      <c r="C73" s="60">
        <v>2106.61</v>
      </c>
      <c r="D73" s="60">
        <v>2700</v>
      </c>
      <c r="E73" s="125">
        <f>C73/D73</f>
        <v>0.780225925925926</v>
      </c>
      <c r="F73" s="125"/>
      <c r="G73" s="125">
        <v>0.001</v>
      </c>
      <c r="H73" s="125"/>
      <c r="I73" s="57"/>
    </row>
    <row r="74" s="115" customFormat="1" ht="20" customHeight="1"/>
    <row r="75" s="115" customFormat="1" ht="54" customHeight="1"/>
    <row r="76" s="115" customFormat="1" ht="26" customHeight="1" spans="2:8">
      <c r="B76" s="120" t="s">
        <v>275</v>
      </c>
      <c r="C76" s="120"/>
      <c r="D76" s="120"/>
      <c r="E76" s="120"/>
      <c r="F76" s="120"/>
      <c r="G76" s="120"/>
      <c r="H76" s="120"/>
    </row>
    <row r="77" s="115" customFormat="1" ht="42" customHeight="1" spans="2:16384">
      <c r="B77" s="124" t="s">
        <v>29</v>
      </c>
      <c r="C77" s="124" t="s">
        <v>20</v>
      </c>
      <c r="D77" s="124" t="s">
        <v>247</v>
      </c>
      <c r="E77" s="124" t="s">
        <v>248</v>
      </c>
      <c r="F77" s="124" t="s">
        <v>276</v>
      </c>
      <c r="G77" s="124" t="s">
        <v>277</v>
      </c>
      <c r="H77" s="124" t="s">
        <v>278</v>
      </c>
      <c r="XFD77"/>
    </row>
    <row r="78" s="115" customFormat="1" ht="25" customHeight="1" spans="2:16384">
      <c r="B78" s="60" t="s">
        <v>30</v>
      </c>
      <c r="C78" s="60">
        <v>3</v>
      </c>
      <c r="D78" s="60">
        <v>324.88</v>
      </c>
      <c r="E78" s="57">
        <f t="shared" ref="E78:E83" si="3">D78/166.15</f>
        <v>1.95534155883238</v>
      </c>
      <c r="F78" s="117"/>
      <c r="G78" s="117"/>
      <c r="H78" s="133">
        <v>0.01</v>
      </c>
      <c r="XFD78"/>
    </row>
    <row r="79" s="115" customFormat="1" ht="22" customHeight="1" spans="2:8">
      <c r="B79" s="60" t="s">
        <v>32</v>
      </c>
      <c r="C79" s="60">
        <v>1</v>
      </c>
      <c r="D79" s="60">
        <v>256</v>
      </c>
      <c r="E79" s="57">
        <f t="shared" si="3"/>
        <v>1.54077640686127</v>
      </c>
      <c r="F79" s="57"/>
      <c r="G79" s="117"/>
      <c r="H79" s="133">
        <v>0.01</v>
      </c>
    </row>
    <row r="80" s="115" customFormat="1" ht="22" customHeight="1" spans="2:8">
      <c r="B80" s="60" t="s">
        <v>39</v>
      </c>
      <c r="C80" s="60">
        <v>1</v>
      </c>
      <c r="D80" s="60">
        <v>191.62</v>
      </c>
      <c r="E80" s="57">
        <f t="shared" si="3"/>
        <v>1.15329521516702</v>
      </c>
      <c r="F80" s="57"/>
      <c r="G80" s="117"/>
      <c r="H80" s="133">
        <v>0.01</v>
      </c>
    </row>
    <row r="81" s="115" customFormat="1" ht="22" customHeight="1" spans="2:8">
      <c r="B81" s="60" t="s">
        <v>38</v>
      </c>
      <c r="C81" s="60">
        <v>2</v>
      </c>
      <c r="D81" s="60">
        <v>190.92</v>
      </c>
      <c r="E81" s="57">
        <f t="shared" si="3"/>
        <v>1.14908215467951</v>
      </c>
      <c r="F81" s="57"/>
      <c r="G81" s="117"/>
      <c r="H81" s="133">
        <v>0.01</v>
      </c>
    </row>
    <row r="82" s="115" customFormat="1" ht="22" customHeight="1" spans="2:8">
      <c r="B82" s="60" t="s">
        <v>33</v>
      </c>
      <c r="C82" s="60">
        <v>1</v>
      </c>
      <c r="D82" s="60">
        <v>68.89</v>
      </c>
      <c r="E82" s="57">
        <f t="shared" si="3"/>
        <v>0.414625338549503</v>
      </c>
      <c r="F82" s="57">
        <v>0.008</v>
      </c>
      <c r="G82" s="117"/>
      <c r="H82" s="57"/>
    </row>
    <row r="83" s="115" customFormat="1" ht="22" customHeight="1" spans="2:8">
      <c r="B83" s="60" t="s">
        <v>27</v>
      </c>
      <c r="C83" s="60">
        <v>1</v>
      </c>
      <c r="D83" s="60">
        <v>91</v>
      </c>
      <c r="E83" s="57">
        <f t="shared" si="3"/>
        <v>0.547697863376467</v>
      </c>
      <c r="F83" s="57"/>
      <c r="G83" s="57">
        <v>0.009</v>
      </c>
      <c r="H83" s="57"/>
    </row>
    <row r="84" s="115" customFormat="1" ht="24" customHeight="1" spans="2:8">
      <c r="B84" s="60" t="s">
        <v>44</v>
      </c>
      <c r="C84" s="60">
        <f>SUM(C78:C83)</f>
        <v>9</v>
      </c>
      <c r="D84" s="60">
        <f>SUM(D78:D83)</f>
        <v>1123.31</v>
      </c>
      <c r="E84" s="133"/>
      <c r="F84" s="57"/>
      <c r="G84" s="57"/>
      <c r="H84" s="57"/>
    </row>
    <row r="85" s="115" customFormat="1" ht="49" customHeight="1"/>
    <row r="86" s="115" customFormat="1" ht="24" customHeight="1"/>
    <row r="87" s="115" customFormat="1" ht="46" customHeight="1" spans="2:8">
      <c r="B87" s="124" t="s">
        <v>261</v>
      </c>
      <c r="C87" s="124" t="s">
        <v>20</v>
      </c>
      <c r="D87" s="124" t="s">
        <v>247</v>
      </c>
      <c r="E87" s="124" t="s">
        <v>248</v>
      </c>
      <c r="F87" s="124" t="s">
        <v>279</v>
      </c>
      <c r="G87" s="124" t="s">
        <v>280</v>
      </c>
      <c r="H87" s="124" t="s">
        <v>281</v>
      </c>
    </row>
    <row r="88" s="115" customFormat="1" ht="17" customHeight="1" spans="2:8">
      <c r="B88" s="60" t="s">
        <v>24</v>
      </c>
      <c r="C88" s="60">
        <v>2</v>
      </c>
      <c r="D88" s="60">
        <v>324.89</v>
      </c>
      <c r="E88" s="57">
        <f>D88/553.85</f>
        <v>0.586602870813397</v>
      </c>
      <c r="F88" s="57"/>
      <c r="G88" s="57">
        <v>0.0015</v>
      </c>
      <c r="H88" s="57"/>
    </row>
    <row r="89" s="115" customFormat="1" ht="17" customHeight="1" spans="2:8">
      <c r="B89" s="60" t="s">
        <v>26</v>
      </c>
      <c r="C89" s="60">
        <v>1</v>
      </c>
      <c r="D89" s="60">
        <v>191.62</v>
      </c>
      <c r="E89" s="57">
        <f>D89/553.85</f>
        <v>0.345978152929494</v>
      </c>
      <c r="F89" s="57">
        <v>0.0013</v>
      </c>
      <c r="G89" s="57"/>
      <c r="H89" s="57"/>
    </row>
    <row r="90" s="115" customFormat="1" ht="17" customHeight="1" spans="2:8">
      <c r="B90" s="60" t="s">
        <v>27</v>
      </c>
      <c r="C90" s="60">
        <v>1</v>
      </c>
      <c r="D90" s="60">
        <v>91</v>
      </c>
      <c r="E90" s="57">
        <f>D90/415.38</f>
        <v>0.219076508257499</v>
      </c>
      <c r="F90" s="57">
        <v>0.0013</v>
      </c>
      <c r="G90" s="57"/>
      <c r="H90" s="57"/>
    </row>
    <row r="91" s="115" customFormat="1" ht="17" customHeight="1" spans="2:8">
      <c r="B91" s="60" t="s">
        <v>30</v>
      </c>
      <c r="C91" s="60">
        <v>5</v>
      </c>
      <c r="D91" s="60">
        <v>515.8</v>
      </c>
      <c r="E91" s="57">
        <f>D91/276.92</f>
        <v>1.86263180702008</v>
      </c>
      <c r="F91" s="57"/>
      <c r="G91" s="57"/>
      <c r="H91" s="57">
        <v>0.0018</v>
      </c>
    </row>
    <row r="92" s="115" customFormat="1" ht="21" customHeight="1" spans="2:8">
      <c r="B92" s="60" t="s">
        <v>44</v>
      </c>
      <c r="C92" s="60">
        <f>SUM(C88:C91)</f>
        <v>9</v>
      </c>
      <c r="D92" s="60">
        <f>SUM(D88:D91)</f>
        <v>1123.31</v>
      </c>
      <c r="E92" s="57"/>
      <c r="F92" s="57"/>
      <c r="G92" s="57"/>
      <c r="H92" s="57"/>
    </row>
    <row r="93" s="115" customFormat="1" ht="27" customHeight="1" spans="2:16384">
      <c r="B93" s="118" t="s">
        <v>282</v>
      </c>
      <c r="C93" s="119"/>
      <c r="D93" s="119"/>
      <c r="E93" s="119"/>
      <c r="F93" s="119"/>
      <c r="G93" s="119"/>
      <c r="H93" s="127"/>
      <c r="XFD93"/>
    </row>
    <row r="94" s="115" customFormat="1" ht="27" customHeight="1"/>
    <row r="95" s="115" customFormat="1" ht="53" customHeight="1" spans="2:8">
      <c r="B95" s="124" t="s">
        <v>267</v>
      </c>
      <c r="C95" s="124" t="s">
        <v>283</v>
      </c>
      <c r="D95" s="124" t="s">
        <v>284</v>
      </c>
      <c r="E95" s="124" t="s">
        <v>285</v>
      </c>
      <c r="F95" s="124" t="s">
        <v>286</v>
      </c>
      <c r="G95" s="124" t="s">
        <v>287</v>
      </c>
      <c r="H95" s="124" t="s">
        <v>288</v>
      </c>
    </row>
    <row r="96" s="115" customFormat="1" ht="26" customHeight="1" spans="2:8">
      <c r="B96" s="60" t="s">
        <v>22</v>
      </c>
      <c r="C96" s="60">
        <v>1123.31</v>
      </c>
      <c r="D96" s="60">
        <v>1800</v>
      </c>
      <c r="E96" s="57">
        <f>C96/D96</f>
        <v>0.624061111111111</v>
      </c>
      <c r="F96" s="57"/>
      <c r="G96" s="57">
        <v>0.002</v>
      </c>
      <c r="H96" s="57"/>
    </row>
    <row r="97" s="115" customFormat="1" ht="28" customHeight="1"/>
    <row r="98" s="115" customFormat="1" ht="47" customHeight="1"/>
    <row r="99" s="115" customFormat="1" ht="42" customHeight="1"/>
    <row r="100" s="115" customFormat="1" ht="18" customHeight="1" spans="16384:16384">
      <c r="XFD100"/>
    </row>
    <row r="101" s="115" customFormat="1" spans="16384:16384">
      <c r="XFD101"/>
    </row>
    <row r="102" s="115" customFormat="1" ht="20" customHeight="1"/>
  </sheetData>
  <autoFilter xmlns:etc="http://www.wps.cn/officeDocument/2017/etCustomData" ref="A2:XFD96" etc:filterBottomFollowUsedRange="0">
    <extLst/>
  </autoFilter>
  <mergeCells count="8">
    <mergeCell ref="A1:I1"/>
    <mergeCell ref="A32:I32"/>
    <mergeCell ref="A34:I34"/>
    <mergeCell ref="A46:I46"/>
    <mergeCell ref="B48:I48"/>
    <mergeCell ref="B70:I70"/>
    <mergeCell ref="B76:H76"/>
    <mergeCell ref="B93:H93"/>
  </mergeCells>
  <pageMargins left="0.472222222222222" right="0.0784722222222222" top="0.236111111111111" bottom="0.314583333333333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0"/>
  <sheetViews>
    <sheetView workbookViewId="0">
      <selection activeCell="A264" sqref="$A264:$XFD264"/>
    </sheetView>
  </sheetViews>
  <sheetFormatPr defaultColWidth="9" defaultRowHeight="13.5"/>
  <cols>
    <col min="1" max="1" width="6.875" customWidth="1"/>
    <col min="2" max="2" width="10.375"/>
    <col min="7" max="7" width="15.5" customWidth="1"/>
    <col min="8" max="8" width="9.625"/>
    <col min="10" max="10" width="10.375" style="77"/>
    <col min="11" max="11" width="12.625" style="77"/>
    <col min="14" max="14" width="9.625"/>
  </cols>
  <sheetData>
    <row r="1" s="73" customFormat="1" ht="22.5" customHeight="1" spans="1:11">
      <c r="A1" s="78" t="s">
        <v>14</v>
      </c>
      <c r="B1" s="79" t="s">
        <v>49</v>
      </c>
      <c r="C1" s="80" t="s">
        <v>50</v>
      </c>
      <c r="D1" s="8" t="s">
        <v>15</v>
      </c>
      <c r="E1" s="81" t="s">
        <v>289</v>
      </c>
      <c r="F1" s="82"/>
      <c r="G1" s="8" t="s">
        <v>29</v>
      </c>
      <c r="H1" s="83" t="s">
        <v>290</v>
      </c>
      <c r="I1" s="8" t="s">
        <v>291</v>
      </c>
      <c r="J1" s="96" t="s">
        <v>125</v>
      </c>
      <c r="K1" s="96" t="s">
        <v>292</v>
      </c>
    </row>
    <row r="2" s="73" customFormat="1" ht="18" customHeight="1" spans="1:11">
      <c r="A2" s="84"/>
      <c r="B2" s="7"/>
      <c r="C2" s="8"/>
      <c r="D2" s="3"/>
      <c r="E2" s="5" t="s">
        <v>51</v>
      </c>
      <c r="F2" s="5" t="s">
        <v>293</v>
      </c>
      <c r="G2" s="3"/>
      <c r="H2" s="8"/>
      <c r="I2" s="3"/>
      <c r="J2" s="97"/>
      <c r="K2" s="97"/>
    </row>
    <row r="3" s="73" customFormat="1" ht="19.9" customHeight="1" spans="1:11">
      <c r="A3" s="85">
        <v>1</v>
      </c>
      <c r="B3" s="86" t="s">
        <v>294</v>
      </c>
      <c r="C3" s="87">
        <v>140.29</v>
      </c>
      <c r="D3" s="13" t="s">
        <v>295</v>
      </c>
      <c r="E3" s="10">
        <v>7863</v>
      </c>
      <c r="F3" s="10">
        <v>1103100</v>
      </c>
      <c r="G3" s="14" t="s">
        <v>296</v>
      </c>
      <c r="H3" s="14">
        <v>20230001464</v>
      </c>
      <c r="I3" s="30">
        <v>44967</v>
      </c>
      <c r="J3" s="98">
        <f>F3*0.004</f>
        <v>4412.4</v>
      </c>
      <c r="K3" s="98">
        <f>J3*0.05</f>
        <v>220.62</v>
      </c>
    </row>
    <row r="4" s="73" customFormat="1" ht="19.9" customHeight="1" spans="1:11">
      <c r="A4" s="85">
        <v>2</v>
      </c>
      <c r="B4" s="88" t="s">
        <v>297</v>
      </c>
      <c r="C4" s="89">
        <v>146.97</v>
      </c>
      <c r="D4" s="13" t="s">
        <v>298</v>
      </c>
      <c r="E4" s="10">
        <v>5270</v>
      </c>
      <c r="F4" s="10">
        <v>774532</v>
      </c>
      <c r="G4" s="14" t="s">
        <v>299</v>
      </c>
      <c r="H4" s="18">
        <v>20230004789</v>
      </c>
      <c r="I4" s="30">
        <v>45047</v>
      </c>
      <c r="J4" s="98">
        <f>F4*0.004</f>
        <v>3098.128</v>
      </c>
      <c r="K4" s="98">
        <f t="shared" ref="K4:K67" si="0">J4*0.05</f>
        <v>154.9064</v>
      </c>
    </row>
    <row r="5" s="73" customFormat="1" ht="19.9" customHeight="1" spans="1:11">
      <c r="A5" s="85">
        <v>3</v>
      </c>
      <c r="B5" s="86" t="s">
        <v>300</v>
      </c>
      <c r="C5" s="89">
        <v>137.77</v>
      </c>
      <c r="D5" s="13" t="s">
        <v>301</v>
      </c>
      <c r="E5" s="10">
        <v>5334.975</v>
      </c>
      <c r="F5" s="10">
        <v>735000</v>
      </c>
      <c r="G5" s="14" t="s">
        <v>302</v>
      </c>
      <c r="H5" s="18">
        <v>20230006624</v>
      </c>
      <c r="I5" s="30">
        <v>45047</v>
      </c>
      <c r="J5" s="98">
        <f>F5*0.004</f>
        <v>2940</v>
      </c>
      <c r="K5" s="98">
        <f t="shared" si="0"/>
        <v>147</v>
      </c>
    </row>
    <row r="6" s="73" customFormat="1" ht="19.9" customHeight="1" spans="1:11">
      <c r="A6" s="85">
        <v>4</v>
      </c>
      <c r="B6" s="88" t="s">
        <v>303</v>
      </c>
      <c r="C6" s="89">
        <v>146.97</v>
      </c>
      <c r="D6" s="13" t="s">
        <v>304</v>
      </c>
      <c r="E6" s="10">
        <v>5245.554</v>
      </c>
      <c r="F6" s="10">
        <v>770939</v>
      </c>
      <c r="G6" s="14" t="s">
        <v>305</v>
      </c>
      <c r="H6" s="14">
        <v>20230001743</v>
      </c>
      <c r="I6" s="30">
        <v>44977</v>
      </c>
      <c r="J6" s="98">
        <f>F6*0.005</f>
        <v>3854.695</v>
      </c>
      <c r="K6" s="98">
        <f t="shared" si="0"/>
        <v>192.73475</v>
      </c>
    </row>
    <row r="7" s="73" customFormat="1" ht="19.9" customHeight="1" spans="1:11">
      <c r="A7" s="85">
        <v>5</v>
      </c>
      <c r="B7" s="86" t="s">
        <v>306</v>
      </c>
      <c r="C7" s="87">
        <v>137.77</v>
      </c>
      <c r="D7" s="13" t="s">
        <v>307</v>
      </c>
      <c r="E7" s="10">
        <v>5140.96</v>
      </c>
      <c r="F7" s="10">
        <v>708270</v>
      </c>
      <c r="G7" s="14" t="s">
        <v>308</v>
      </c>
      <c r="H7" s="14">
        <v>20230001404</v>
      </c>
      <c r="I7" s="30">
        <v>44927</v>
      </c>
      <c r="J7" s="98">
        <f>F7*0.006</f>
        <v>4249.62</v>
      </c>
      <c r="K7" s="98">
        <f t="shared" si="0"/>
        <v>212.481</v>
      </c>
    </row>
    <row r="8" s="73" customFormat="1" ht="19.9" customHeight="1" spans="1:11">
      <c r="A8" s="85">
        <v>6</v>
      </c>
      <c r="B8" s="88" t="s">
        <v>309</v>
      </c>
      <c r="C8" s="87">
        <v>146.97</v>
      </c>
      <c r="D8" s="13" t="s">
        <v>310</v>
      </c>
      <c r="E8" s="10">
        <v>5300</v>
      </c>
      <c r="F8" s="10">
        <v>778941</v>
      </c>
      <c r="G8" s="14" t="s">
        <v>311</v>
      </c>
      <c r="H8" s="14">
        <v>20230001431</v>
      </c>
      <c r="I8" s="30">
        <v>44966</v>
      </c>
      <c r="J8" s="98">
        <f>F8*0.006</f>
        <v>4673.646</v>
      </c>
      <c r="K8" s="98">
        <f t="shared" si="0"/>
        <v>233.6823</v>
      </c>
    </row>
    <row r="9" s="73" customFormat="1" ht="19.9" customHeight="1" spans="1:11">
      <c r="A9" s="85">
        <v>7</v>
      </c>
      <c r="B9" s="86" t="s">
        <v>312</v>
      </c>
      <c r="C9" s="87">
        <v>137.77</v>
      </c>
      <c r="D9" s="13" t="s">
        <v>313</v>
      </c>
      <c r="E9" s="10">
        <v>5320</v>
      </c>
      <c r="F9" s="10">
        <v>732936</v>
      </c>
      <c r="G9" s="14" t="s">
        <v>311</v>
      </c>
      <c r="H9" s="14">
        <v>20230000706</v>
      </c>
      <c r="I9" s="30">
        <v>44962</v>
      </c>
      <c r="J9" s="98">
        <f>F9*0.006</f>
        <v>4397.616</v>
      </c>
      <c r="K9" s="98">
        <f t="shared" si="0"/>
        <v>219.8808</v>
      </c>
    </row>
    <row r="10" s="73" customFormat="1" ht="19.9" customHeight="1" spans="1:11">
      <c r="A10" s="85">
        <v>8</v>
      </c>
      <c r="B10" s="86" t="s">
        <v>314</v>
      </c>
      <c r="C10" s="87">
        <v>146.97</v>
      </c>
      <c r="D10" s="13" t="s">
        <v>315</v>
      </c>
      <c r="E10" s="10">
        <v>5208.96</v>
      </c>
      <c r="F10" s="10">
        <v>765561</v>
      </c>
      <c r="G10" s="14" t="s">
        <v>308</v>
      </c>
      <c r="H10" s="18">
        <v>20230001400</v>
      </c>
      <c r="I10" s="30">
        <v>44930</v>
      </c>
      <c r="J10" s="98">
        <f>F10*0.006</f>
        <v>4593.366</v>
      </c>
      <c r="K10" s="98">
        <f t="shared" si="0"/>
        <v>229.6683</v>
      </c>
    </row>
    <row r="11" s="73" customFormat="1" ht="19.9" customHeight="1" spans="1:11">
      <c r="A11" s="85">
        <v>9</v>
      </c>
      <c r="B11" s="17" t="s">
        <v>316</v>
      </c>
      <c r="C11" s="87">
        <v>137.77</v>
      </c>
      <c r="D11" s="13" t="s">
        <v>317</v>
      </c>
      <c r="E11" s="10">
        <v>5421.935</v>
      </c>
      <c r="F11" s="10">
        <v>746980</v>
      </c>
      <c r="G11" s="14" t="s">
        <v>318</v>
      </c>
      <c r="H11" s="90" t="s">
        <v>319</v>
      </c>
      <c r="I11" s="30">
        <v>45031</v>
      </c>
      <c r="J11" s="98">
        <f>F11*0.004</f>
        <v>2987.92</v>
      </c>
      <c r="K11" s="98">
        <f t="shared" si="0"/>
        <v>149.396</v>
      </c>
    </row>
    <row r="12" s="73" customFormat="1" ht="19.9" customHeight="1" spans="1:11">
      <c r="A12" s="85">
        <v>10</v>
      </c>
      <c r="B12" s="88" t="s">
        <v>320</v>
      </c>
      <c r="C12" s="87">
        <v>146.97</v>
      </c>
      <c r="D12" s="13" t="s">
        <v>321</v>
      </c>
      <c r="E12" s="10">
        <v>5877.23</v>
      </c>
      <c r="F12" s="10">
        <v>863776</v>
      </c>
      <c r="G12" s="14" t="s">
        <v>322</v>
      </c>
      <c r="H12" s="18">
        <v>20230004864</v>
      </c>
      <c r="I12" s="30">
        <v>45062</v>
      </c>
      <c r="J12" s="98">
        <f>F12*0.006</f>
        <v>5182.656</v>
      </c>
      <c r="K12" s="98">
        <f t="shared" si="0"/>
        <v>259.1328</v>
      </c>
    </row>
    <row r="13" s="73" customFormat="1" ht="19.9" customHeight="1" spans="1:11">
      <c r="A13" s="85">
        <v>11</v>
      </c>
      <c r="B13" s="88" t="s">
        <v>323</v>
      </c>
      <c r="C13" s="87">
        <v>137.77</v>
      </c>
      <c r="D13" s="13" t="s">
        <v>324</v>
      </c>
      <c r="E13" s="10">
        <v>5265.965</v>
      </c>
      <c r="F13" s="10">
        <v>725492</v>
      </c>
      <c r="G13" s="14" t="s">
        <v>325</v>
      </c>
      <c r="H13" s="14">
        <v>20230000730</v>
      </c>
      <c r="I13" s="30">
        <v>44927</v>
      </c>
      <c r="J13" s="98">
        <f>F13*0.004</f>
        <v>2901.968</v>
      </c>
      <c r="K13" s="98">
        <f t="shared" si="0"/>
        <v>145.0984</v>
      </c>
    </row>
    <row r="14" s="73" customFormat="1" ht="19.9" customHeight="1" spans="1:11">
      <c r="A14" s="85">
        <v>12</v>
      </c>
      <c r="B14" s="86" t="s">
        <v>326</v>
      </c>
      <c r="C14" s="87">
        <v>146.97</v>
      </c>
      <c r="D14" s="13" t="s">
        <v>327</v>
      </c>
      <c r="E14" s="10">
        <v>5298.965</v>
      </c>
      <c r="F14" s="10">
        <v>778789</v>
      </c>
      <c r="G14" s="14" t="s">
        <v>79</v>
      </c>
      <c r="H14" s="14">
        <v>20230000725</v>
      </c>
      <c r="I14" s="30">
        <v>44935</v>
      </c>
      <c r="J14" s="98">
        <f>F14*0.006</f>
        <v>4672.734</v>
      </c>
      <c r="K14" s="98">
        <f t="shared" si="0"/>
        <v>233.6367</v>
      </c>
    </row>
    <row r="15" s="73" customFormat="1" ht="19.9" customHeight="1" spans="1:11">
      <c r="A15" s="85">
        <v>13</v>
      </c>
      <c r="B15" s="88" t="s">
        <v>328</v>
      </c>
      <c r="C15" s="91">
        <v>137.77</v>
      </c>
      <c r="D15" s="13" t="s">
        <v>329</v>
      </c>
      <c r="E15" s="10">
        <v>5310.96</v>
      </c>
      <c r="F15" s="10">
        <v>731691</v>
      </c>
      <c r="G15" s="14" t="s">
        <v>308</v>
      </c>
      <c r="H15" s="14">
        <v>20230000142</v>
      </c>
      <c r="I15" s="30">
        <v>44927</v>
      </c>
      <c r="J15" s="98">
        <f>F15*0.006</f>
        <v>4390.146</v>
      </c>
      <c r="K15" s="98">
        <f t="shared" si="0"/>
        <v>219.5073</v>
      </c>
    </row>
    <row r="16" s="73" customFormat="1" ht="19.9" customHeight="1" spans="1:11">
      <c r="A16" s="85">
        <v>14</v>
      </c>
      <c r="B16" s="86" t="s">
        <v>330</v>
      </c>
      <c r="C16" s="87">
        <v>146.97</v>
      </c>
      <c r="D16" s="13" t="s">
        <v>331</v>
      </c>
      <c r="E16" s="10">
        <v>5323.965</v>
      </c>
      <c r="F16" s="10">
        <v>782463</v>
      </c>
      <c r="G16" s="14" t="s">
        <v>332</v>
      </c>
      <c r="H16" s="18">
        <v>20230000953</v>
      </c>
      <c r="I16" s="30">
        <v>44931</v>
      </c>
      <c r="J16" s="98">
        <f>F16*0.006</f>
        <v>4694.778</v>
      </c>
      <c r="K16" s="98">
        <f t="shared" si="0"/>
        <v>234.7389</v>
      </c>
    </row>
    <row r="17" s="73" customFormat="1" ht="19.9" customHeight="1" spans="1:11">
      <c r="A17" s="85">
        <v>15</v>
      </c>
      <c r="B17" s="88" t="s">
        <v>333</v>
      </c>
      <c r="C17" s="87">
        <v>137.77</v>
      </c>
      <c r="D17" s="13" t="s">
        <v>334</v>
      </c>
      <c r="E17" s="10">
        <v>5335.965</v>
      </c>
      <c r="F17" s="10">
        <v>735136</v>
      </c>
      <c r="G17" s="14" t="s">
        <v>332</v>
      </c>
      <c r="H17" s="14">
        <v>20230001308</v>
      </c>
      <c r="I17" s="30">
        <v>44927</v>
      </c>
      <c r="J17" s="98">
        <f>F17*0.006</f>
        <v>4410.816</v>
      </c>
      <c r="K17" s="98">
        <f t="shared" si="0"/>
        <v>220.5408</v>
      </c>
    </row>
    <row r="18" s="73" customFormat="1" ht="19.9" customHeight="1" spans="1:11">
      <c r="A18" s="85">
        <v>16</v>
      </c>
      <c r="B18" s="88" t="s">
        <v>335</v>
      </c>
      <c r="C18" s="87">
        <v>137.77</v>
      </c>
      <c r="D18" s="13" t="s">
        <v>336</v>
      </c>
      <c r="E18" s="10">
        <v>5380.96</v>
      </c>
      <c r="F18" s="10">
        <v>741335</v>
      </c>
      <c r="G18" s="14" t="s">
        <v>337</v>
      </c>
      <c r="H18" s="18">
        <v>20230001243</v>
      </c>
      <c r="I18" s="30">
        <v>44927</v>
      </c>
      <c r="J18" s="98">
        <f>F18*0.006</f>
        <v>4448.01</v>
      </c>
      <c r="K18" s="98">
        <f t="shared" si="0"/>
        <v>222.4005</v>
      </c>
    </row>
    <row r="19" s="74" customFormat="1" ht="19.9" customHeight="1" spans="1:11">
      <c r="A19" s="85">
        <v>17</v>
      </c>
      <c r="B19" s="86" t="s">
        <v>338</v>
      </c>
      <c r="C19" s="87">
        <v>146.97</v>
      </c>
      <c r="D19" s="92" t="s">
        <v>339</v>
      </c>
      <c r="E19" s="93">
        <v>5388.965</v>
      </c>
      <c r="F19" s="93">
        <v>792016</v>
      </c>
      <c r="G19" s="14" t="s">
        <v>325</v>
      </c>
      <c r="H19" s="94">
        <v>20230001161</v>
      </c>
      <c r="I19" s="30">
        <v>44928</v>
      </c>
      <c r="J19" s="98">
        <f>F19*0.004</f>
        <v>3168.064</v>
      </c>
      <c r="K19" s="98">
        <f t="shared" si="0"/>
        <v>158.4032</v>
      </c>
    </row>
    <row r="20" s="73" customFormat="1" ht="19.9" customHeight="1" spans="1:11">
      <c r="A20" s="85">
        <v>18</v>
      </c>
      <c r="B20" s="88" t="s">
        <v>340</v>
      </c>
      <c r="C20" s="89">
        <v>137.77</v>
      </c>
      <c r="D20" s="13" t="s">
        <v>341</v>
      </c>
      <c r="E20" s="22">
        <v>5350.96</v>
      </c>
      <c r="F20" s="10">
        <v>737202</v>
      </c>
      <c r="G20" s="14" t="s">
        <v>332</v>
      </c>
      <c r="H20" s="94">
        <v>20230000170</v>
      </c>
      <c r="I20" s="30">
        <v>44927</v>
      </c>
      <c r="J20" s="98">
        <f>F20*0.006</f>
        <v>4423.212</v>
      </c>
      <c r="K20" s="98">
        <f t="shared" si="0"/>
        <v>221.1606</v>
      </c>
    </row>
    <row r="21" s="73" customFormat="1" ht="19.9" customHeight="1" spans="1:11">
      <c r="A21" s="85">
        <v>19</v>
      </c>
      <c r="B21" s="86" t="s">
        <v>342</v>
      </c>
      <c r="C21" s="87">
        <v>146.97</v>
      </c>
      <c r="D21" s="13" t="s">
        <v>343</v>
      </c>
      <c r="E21" s="10">
        <v>6443.49</v>
      </c>
      <c r="F21" s="10">
        <v>947000</v>
      </c>
      <c r="G21" s="14" t="s">
        <v>344</v>
      </c>
      <c r="H21" s="14">
        <v>20230005171</v>
      </c>
      <c r="I21" s="30">
        <v>44936</v>
      </c>
      <c r="J21" s="98">
        <f>F21*0.004</f>
        <v>3788</v>
      </c>
      <c r="K21" s="98">
        <f t="shared" si="0"/>
        <v>189.4</v>
      </c>
    </row>
    <row r="22" s="73" customFormat="1" ht="19.9" customHeight="1" spans="1:11">
      <c r="A22" s="85">
        <v>20</v>
      </c>
      <c r="B22" s="88" t="s">
        <v>345</v>
      </c>
      <c r="C22" s="87">
        <v>137.77</v>
      </c>
      <c r="D22" s="13" t="s">
        <v>346</v>
      </c>
      <c r="E22" s="10">
        <v>6520</v>
      </c>
      <c r="F22" s="10">
        <v>898260</v>
      </c>
      <c r="G22" s="14" t="s">
        <v>344</v>
      </c>
      <c r="H22" s="14">
        <v>20230001343</v>
      </c>
      <c r="I22" s="30">
        <v>44927</v>
      </c>
      <c r="J22" s="98">
        <f>F22*0.004</f>
        <v>3593.04</v>
      </c>
      <c r="K22" s="98">
        <f t="shared" si="0"/>
        <v>179.652</v>
      </c>
    </row>
    <row r="23" s="73" customFormat="1" ht="19.9" customHeight="1" spans="1:11">
      <c r="A23" s="85">
        <v>21</v>
      </c>
      <c r="B23" s="86" t="s">
        <v>347</v>
      </c>
      <c r="C23" s="87">
        <v>140.29</v>
      </c>
      <c r="D23" s="13" t="s">
        <v>348</v>
      </c>
      <c r="E23" s="10">
        <v>7860</v>
      </c>
      <c r="F23" s="10">
        <v>1102679</v>
      </c>
      <c r="G23" s="14" t="s">
        <v>79</v>
      </c>
      <c r="H23" s="18">
        <v>20230008632</v>
      </c>
      <c r="I23" s="30">
        <v>45021</v>
      </c>
      <c r="J23" s="98">
        <f>F23*0.006</f>
        <v>6616.074</v>
      </c>
      <c r="K23" s="98">
        <f t="shared" si="0"/>
        <v>330.8037</v>
      </c>
    </row>
    <row r="24" s="73" customFormat="1" ht="19.9" customHeight="1" spans="1:11">
      <c r="A24" s="85">
        <v>22</v>
      </c>
      <c r="B24" s="88" t="s">
        <v>349</v>
      </c>
      <c r="C24" s="87">
        <v>140.89</v>
      </c>
      <c r="D24" s="13" t="s">
        <v>350</v>
      </c>
      <c r="E24" s="10">
        <v>7835</v>
      </c>
      <c r="F24" s="10">
        <v>1103873</v>
      </c>
      <c r="G24" s="14" t="s">
        <v>325</v>
      </c>
      <c r="H24" s="14">
        <v>20230000901</v>
      </c>
      <c r="I24" s="30">
        <v>44940</v>
      </c>
      <c r="J24" s="98">
        <f>F24*0.004</f>
        <v>4415.492</v>
      </c>
      <c r="K24" s="98">
        <f t="shared" si="0"/>
        <v>220.7746</v>
      </c>
    </row>
    <row r="25" s="73" customFormat="1" ht="19.9" customHeight="1" spans="1:11">
      <c r="A25" s="85">
        <v>23</v>
      </c>
      <c r="B25" s="88" t="s">
        <v>351</v>
      </c>
      <c r="C25" s="87">
        <v>137.77</v>
      </c>
      <c r="D25" s="13" t="s">
        <v>352</v>
      </c>
      <c r="E25" s="10">
        <v>5618.06</v>
      </c>
      <c r="F25" s="10">
        <v>774000</v>
      </c>
      <c r="G25" s="14" t="s">
        <v>353</v>
      </c>
      <c r="H25" s="18">
        <v>20230006450</v>
      </c>
      <c r="I25" s="30">
        <v>45117</v>
      </c>
      <c r="J25" s="98">
        <f>F25*0.007</f>
        <v>5418</v>
      </c>
      <c r="K25" s="98">
        <f t="shared" si="0"/>
        <v>270.9</v>
      </c>
    </row>
    <row r="26" s="73" customFormat="1" ht="19.9" customHeight="1" spans="1:11">
      <c r="A26" s="85">
        <v>24</v>
      </c>
      <c r="B26" s="88" t="s">
        <v>354</v>
      </c>
      <c r="C26" s="87">
        <v>138.26</v>
      </c>
      <c r="D26" s="13" t="s">
        <v>355</v>
      </c>
      <c r="E26" s="10">
        <v>5240</v>
      </c>
      <c r="F26" s="10">
        <v>724482</v>
      </c>
      <c r="G26" s="90" t="s">
        <v>356</v>
      </c>
      <c r="H26" s="18">
        <v>20230005822</v>
      </c>
      <c r="I26" s="30">
        <v>45039</v>
      </c>
      <c r="J26" s="98">
        <f>F26*0.006</f>
        <v>4346.892</v>
      </c>
      <c r="K26" s="98">
        <f t="shared" si="0"/>
        <v>217.3446</v>
      </c>
    </row>
    <row r="27" s="73" customFormat="1" ht="19.9" customHeight="1" spans="1:11">
      <c r="A27" s="85">
        <v>25</v>
      </c>
      <c r="B27" s="86" t="s">
        <v>357</v>
      </c>
      <c r="C27" s="87">
        <v>137.77</v>
      </c>
      <c r="D27" s="13" t="s">
        <v>358</v>
      </c>
      <c r="E27" s="10">
        <v>5258</v>
      </c>
      <c r="F27" s="10">
        <v>724395</v>
      </c>
      <c r="G27" s="14" t="s">
        <v>359</v>
      </c>
      <c r="H27" s="18">
        <v>20230001075</v>
      </c>
      <c r="I27" s="30">
        <v>44935</v>
      </c>
      <c r="J27" s="98">
        <f>F27*0.004</f>
        <v>2897.58</v>
      </c>
      <c r="K27" s="98">
        <f t="shared" si="0"/>
        <v>144.879</v>
      </c>
    </row>
    <row r="28" s="73" customFormat="1" ht="19.9" customHeight="1" spans="1:11">
      <c r="A28" s="85">
        <v>26</v>
      </c>
      <c r="B28" s="88" t="s">
        <v>360</v>
      </c>
      <c r="C28" s="87">
        <v>138.26</v>
      </c>
      <c r="D28" s="13" t="s">
        <v>361</v>
      </c>
      <c r="E28" s="10">
        <v>5114.965</v>
      </c>
      <c r="F28" s="10">
        <v>707195</v>
      </c>
      <c r="G28" s="14" t="s">
        <v>344</v>
      </c>
      <c r="H28" s="14">
        <v>20230001692</v>
      </c>
      <c r="I28" s="30">
        <v>44943</v>
      </c>
      <c r="J28" s="98">
        <f>F28*0.004</f>
        <v>2828.78</v>
      </c>
      <c r="K28" s="98">
        <f t="shared" si="0"/>
        <v>141.439</v>
      </c>
    </row>
    <row r="29" s="73" customFormat="1" ht="19.9" customHeight="1" spans="1:11">
      <c r="A29" s="85">
        <v>27</v>
      </c>
      <c r="B29" s="86" t="s">
        <v>362</v>
      </c>
      <c r="C29" s="87">
        <v>137.77</v>
      </c>
      <c r="D29" s="13" t="s">
        <v>363</v>
      </c>
      <c r="E29" s="10">
        <v>5289.11</v>
      </c>
      <c r="F29" s="10">
        <v>728681</v>
      </c>
      <c r="G29" s="14" t="s">
        <v>364</v>
      </c>
      <c r="H29" s="14">
        <v>20230001440</v>
      </c>
      <c r="I29" s="30">
        <v>44966</v>
      </c>
      <c r="J29" s="98">
        <f>F29*0.006</f>
        <v>4372.086</v>
      </c>
      <c r="K29" s="98">
        <f t="shared" si="0"/>
        <v>218.6043</v>
      </c>
    </row>
    <row r="30" s="73" customFormat="1" ht="19.9" customHeight="1" spans="1:11">
      <c r="A30" s="85">
        <v>28</v>
      </c>
      <c r="B30" s="88" t="s">
        <v>365</v>
      </c>
      <c r="C30" s="87">
        <v>138.26</v>
      </c>
      <c r="D30" s="13" t="s">
        <v>366</v>
      </c>
      <c r="E30" s="10">
        <v>5268.63</v>
      </c>
      <c r="F30" s="10">
        <v>728441</v>
      </c>
      <c r="G30" s="14" t="s">
        <v>79</v>
      </c>
      <c r="H30" s="14">
        <v>20230001507</v>
      </c>
      <c r="I30" s="30">
        <v>44968</v>
      </c>
      <c r="J30" s="98">
        <f>F30*0.006</f>
        <v>4370.646</v>
      </c>
      <c r="K30" s="98">
        <f t="shared" si="0"/>
        <v>218.5323</v>
      </c>
    </row>
    <row r="31" s="73" customFormat="1" ht="19.9" customHeight="1" spans="1:11">
      <c r="A31" s="85">
        <v>29</v>
      </c>
      <c r="B31" s="86" t="s">
        <v>367</v>
      </c>
      <c r="C31" s="87">
        <v>137.77</v>
      </c>
      <c r="D31" s="13" t="s">
        <v>368</v>
      </c>
      <c r="E31" s="10">
        <v>5220</v>
      </c>
      <c r="F31" s="10">
        <v>719159</v>
      </c>
      <c r="G31" s="14" t="s">
        <v>359</v>
      </c>
      <c r="H31" s="18">
        <v>20230001147</v>
      </c>
      <c r="I31" s="30">
        <v>44954</v>
      </c>
      <c r="J31" s="98">
        <f>F31*0.004</f>
        <v>2876.636</v>
      </c>
      <c r="K31" s="98">
        <f t="shared" si="0"/>
        <v>143.8318</v>
      </c>
    </row>
    <row r="32" s="73" customFormat="1" ht="19.9" customHeight="1" spans="1:11">
      <c r="A32" s="85">
        <v>30</v>
      </c>
      <c r="B32" s="88" t="s">
        <v>369</v>
      </c>
      <c r="C32" s="87">
        <v>138.26</v>
      </c>
      <c r="D32" s="13" t="s">
        <v>370</v>
      </c>
      <c r="E32" s="10">
        <v>5194.965</v>
      </c>
      <c r="F32" s="10">
        <v>718256</v>
      </c>
      <c r="G32" s="14" t="s">
        <v>311</v>
      </c>
      <c r="H32" s="14">
        <v>20230000826</v>
      </c>
      <c r="I32" s="30">
        <v>44932</v>
      </c>
      <c r="J32" s="98">
        <f>F32*0.006</f>
        <v>4309.536</v>
      </c>
      <c r="K32" s="98">
        <f t="shared" si="0"/>
        <v>215.4768</v>
      </c>
    </row>
    <row r="33" s="73" customFormat="1" ht="19.9" customHeight="1" spans="1:11">
      <c r="A33" s="85">
        <v>31</v>
      </c>
      <c r="B33" s="86" t="s">
        <v>371</v>
      </c>
      <c r="C33" s="87">
        <v>137.77</v>
      </c>
      <c r="D33" s="13" t="s">
        <v>372</v>
      </c>
      <c r="E33" s="10">
        <v>5259.96</v>
      </c>
      <c r="F33" s="10">
        <v>724665</v>
      </c>
      <c r="G33" s="14" t="s">
        <v>302</v>
      </c>
      <c r="H33" s="14">
        <v>20230003918</v>
      </c>
      <c r="I33" s="30">
        <v>44927</v>
      </c>
      <c r="J33" s="98">
        <f>F33*0.004</f>
        <v>2898.66</v>
      </c>
      <c r="K33" s="98">
        <f t="shared" si="0"/>
        <v>144.933</v>
      </c>
    </row>
    <row r="34" s="73" customFormat="1" ht="19.9" customHeight="1" spans="1:11">
      <c r="A34" s="85">
        <v>32</v>
      </c>
      <c r="B34" s="88" t="s">
        <v>373</v>
      </c>
      <c r="C34" s="87">
        <v>138.26</v>
      </c>
      <c r="D34" s="13" t="s">
        <v>374</v>
      </c>
      <c r="E34" s="69">
        <v>5239.96</v>
      </c>
      <c r="F34" s="10">
        <v>724477</v>
      </c>
      <c r="G34" s="14" t="s">
        <v>375</v>
      </c>
      <c r="H34" s="14">
        <v>20230002636</v>
      </c>
      <c r="I34" s="30">
        <v>44929</v>
      </c>
      <c r="J34" s="98">
        <f>F34*0.004</f>
        <v>2897.908</v>
      </c>
      <c r="K34" s="98">
        <f t="shared" si="0"/>
        <v>144.8954</v>
      </c>
    </row>
    <row r="35" s="73" customFormat="1" ht="19.9" customHeight="1" spans="1:11">
      <c r="A35" s="85">
        <v>33</v>
      </c>
      <c r="B35" s="86" t="s">
        <v>376</v>
      </c>
      <c r="C35" s="87">
        <v>137.77</v>
      </c>
      <c r="D35" s="13" t="s">
        <v>377</v>
      </c>
      <c r="E35" s="10">
        <v>5304.965</v>
      </c>
      <c r="F35" s="10">
        <v>730865</v>
      </c>
      <c r="G35" s="14" t="s">
        <v>332</v>
      </c>
      <c r="H35" s="14">
        <v>20230001427</v>
      </c>
      <c r="I35" s="30">
        <v>44927</v>
      </c>
      <c r="J35" s="98">
        <f>F35*0.006</f>
        <v>4385.19</v>
      </c>
      <c r="K35" s="98">
        <f t="shared" si="0"/>
        <v>219.2595</v>
      </c>
    </row>
    <row r="36" s="73" customFormat="1" ht="19.9" customHeight="1" spans="1:11">
      <c r="A36" s="85">
        <v>34</v>
      </c>
      <c r="B36" s="88" t="s">
        <v>378</v>
      </c>
      <c r="C36" s="87">
        <v>138.26</v>
      </c>
      <c r="D36" s="13" t="s">
        <v>379</v>
      </c>
      <c r="E36" s="10">
        <v>5284.96</v>
      </c>
      <c r="F36" s="10">
        <v>730699</v>
      </c>
      <c r="G36" s="14" t="s">
        <v>296</v>
      </c>
      <c r="H36" s="14">
        <v>20230001033</v>
      </c>
      <c r="I36" s="30">
        <v>44928</v>
      </c>
      <c r="J36" s="98">
        <f>F36*0.004</f>
        <v>2922.796</v>
      </c>
      <c r="K36" s="98">
        <f t="shared" si="0"/>
        <v>146.1398</v>
      </c>
    </row>
    <row r="37" s="73" customFormat="1" ht="19.9" customHeight="1" spans="1:11">
      <c r="A37" s="85">
        <v>35</v>
      </c>
      <c r="B37" s="86" t="s">
        <v>380</v>
      </c>
      <c r="C37" s="87">
        <v>137.77</v>
      </c>
      <c r="D37" s="13" t="s">
        <v>381</v>
      </c>
      <c r="E37" s="10">
        <v>5329.96</v>
      </c>
      <c r="F37" s="10">
        <v>734309</v>
      </c>
      <c r="G37" s="14" t="s">
        <v>332</v>
      </c>
      <c r="H37" s="14">
        <v>20230001384</v>
      </c>
      <c r="I37" s="30">
        <v>44927</v>
      </c>
      <c r="J37" s="98">
        <f>F37*0.006</f>
        <v>4405.854</v>
      </c>
      <c r="K37" s="98">
        <f t="shared" si="0"/>
        <v>220.2927</v>
      </c>
    </row>
    <row r="38" s="73" customFormat="1" ht="19.9" customHeight="1" spans="1:11">
      <c r="A38" s="85">
        <v>36</v>
      </c>
      <c r="B38" s="88" t="s">
        <v>382</v>
      </c>
      <c r="C38" s="87">
        <v>138.26</v>
      </c>
      <c r="D38" s="13" t="s">
        <v>383</v>
      </c>
      <c r="E38" s="10">
        <v>5309.96</v>
      </c>
      <c r="F38" s="10">
        <v>734155</v>
      </c>
      <c r="G38" s="14" t="s">
        <v>79</v>
      </c>
      <c r="H38" s="14">
        <v>20230005434</v>
      </c>
      <c r="I38" s="30">
        <v>44927</v>
      </c>
      <c r="J38" s="98">
        <f>F38*0.006</f>
        <v>4404.93</v>
      </c>
      <c r="K38" s="98">
        <f t="shared" si="0"/>
        <v>220.2465</v>
      </c>
    </row>
    <row r="39" s="73" customFormat="1" ht="19.9" customHeight="1" spans="1:11">
      <c r="A39" s="85">
        <v>37</v>
      </c>
      <c r="B39" s="95" t="s">
        <v>384</v>
      </c>
      <c r="C39" s="87">
        <v>137.77</v>
      </c>
      <c r="D39" s="13" t="s">
        <v>385</v>
      </c>
      <c r="E39" s="10">
        <v>5374.965</v>
      </c>
      <c r="F39" s="10">
        <v>740509</v>
      </c>
      <c r="G39" s="14" t="s">
        <v>359</v>
      </c>
      <c r="H39" s="14">
        <v>20230000663</v>
      </c>
      <c r="I39" s="30">
        <v>44927</v>
      </c>
      <c r="J39" s="98">
        <f>F39*0.004</f>
        <v>2962.036</v>
      </c>
      <c r="K39" s="98">
        <f t="shared" si="0"/>
        <v>148.1018</v>
      </c>
    </row>
    <row r="40" s="73" customFormat="1" ht="19.9" customHeight="1" spans="1:11">
      <c r="A40" s="85">
        <v>38</v>
      </c>
      <c r="B40" s="88" t="s">
        <v>386</v>
      </c>
      <c r="C40" s="87">
        <v>138.26</v>
      </c>
      <c r="D40" s="13" t="s">
        <v>387</v>
      </c>
      <c r="E40" s="10">
        <v>5354.96</v>
      </c>
      <c r="F40" s="10">
        <v>740377</v>
      </c>
      <c r="G40" s="14" t="s">
        <v>296</v>
      </c>
      <c r="H40" s="14">
        <v>20230001030</v>
      </c>
      <c r="I40" s="30">
        <v>44929</v>
      </c>
      <c r="J40" s="98">
        <f>F40*0.004</f>
        <v>2961.508</v>
      </c>
      <c r="K40" s="98">
        <f t="shared" si="0"/>
        <v>148.0754</v>
      </c>
    </row>
    <row r="41" s="73" customFormat="1" ht="19.9" customHeight="1" spans="1:11">
      <c r="A41" s="85">
        <v>39</v>
      </c>
      <c r="B41" s="88" t="s">
        <v>388</v>
      </c>
      <c r="C41" s="87">
        <v>137.77</v>
      </c>
      <c r="D41" s="13" t="s">
        <v>389</v>
      </c>
      <c r="E41" s="10">
        <v>5538.215</v>
      </c>
      <c r="F41" s="10">
        <v>763000</v>
      </c>
      <c r="G41" s="14" t="s">
        <v>364</v>
      </c>
      <c r="H41" s="14">
        <v>20230001002</v>
      </c>
      <c r="I41" s="30">
        <v>44965</v>
      </c>
      <c r="J41" s="98">
        <f>F41*0.006</f>
        <v>4578</v>
      </c>
      <c r="K41" s="98">
        <f t="shared" si="0"/>
        <v>228.9</v>
      </c>
    </row>
    <row r="42" s="73" customFormat="1" ht="24.95" customHeight="1" spans="1:11">
      <c r="A42" s="85">
        <v>40</v>
      </c>
      <c r="B42" s="86" t="s">
        <v>390</v>
      </c>
      <c r="C42" s="87">
        <v>138.26</v>
      </c>
      <c r="D42" s="13" t="s">
        <v>391</v>
      </c>
      <c r="E42" s="10">
        <v>5520.02</v>
      </c>
      <c r="F42" s="10">
        <v>763198</v>
      </c>
      <c r="G42" s="14" t="s">
        <v>359</v>
      </c>
      <c r="H42" s="18">
        <v>20230001567</v>
      </c>
      <c r="I42" s="30">
        <v>44968</v>
      </c>
      <c r="J42" s="98">
        <f>F42*0.004</f>
        <v>3052.792</v>
      </c>
      <c r="K42" s="98">
        <f t="shared" si="0"/>
        <v>152.6396</v>
      </c>
    </row>
    <row r="43" s="73" customFormat="1" ht="19.9" customHeight="1" spans="1:11">
      <c r="A43" s="85">
        <v>41</v>
      </c>
      <c r="B43" s="88" t="s">
        <v>392</v>
      </c>
      <c r="C43" s="87">
        <v>137.77</v>
      </c>
      <c r="D43" s="13" t="s">
        <v>393</v>
      </c>
      <c r="E43" s="10">
        <v>6482</v>
      </c>
      <c r="F43" s="10">
        <v>893025</v>
      </c>
      <c r="G43" s="14" t="s">
        <v>79</v>
      </c>
      <c r="H43" s="14">
        <v>20230009766</v>
      </c>
      <c r="I43" s="30">
        <v>44927</v>
      </c>
      <c r="J43" s="98">
        <f>F43*0.006</f>
        <v>5358.15</v>
      </c>
      <c r="K43" s="98">
        <f t="shared" si="0"/>
        <v>267.9075</v>
      </c>
    </row>
    <row r="44" s="73" customFormat="1" ht="19.9" customHeight="1" spans="1:11">
      <c r="A44" s="85">
        <v>42</v>
      </c>
      <c r="B44" s="86" t="s">
        <v>394</v>
      </c>
      <c r="C44" s="87">
        <v>138.26</v>
      </c>
      <c r="D44" s="13" t="s">
        <v>395</v>
      </c>
      <c r="E44" s="10">
        <v>6609</v>
      </c>
      <c r="F44" s="10">
        <v>913760</v>
      </c>
      <c r="G44" s="14" t="s">
        <v>356</v>
      </c>
      <c r="H44" s="18">
        <v>20230002981</v>
      </c>
      <c r="I44" s="30">
        <v>45006</v>
      </c>
      <c r="J44" s="98">
        <f>F44*0.006</f>
        <v>5482.56</v>
      </c>
      <c r="K44" s="98">
        <f t="shared" si="0"/>
        <v>274.128</v>
      </c>
    </row>
    <row r="45" s="73" customFormat="1" ht="19.9" customHeight="1" spans="1:11">
      <c r="A45" s="85">
        <v>43</v>
      </c>
      <c r="B45" s="86" t="s">
        <v>396</v>
      </c>
      <c r="C45" s="87">
        <v>117.51</v>
      </c>
      <c r="D45" s="13" t="s">
        <v>397</v>
      </c>
      <c r="E45" s="10">
        <v>8050</v>
      </c>
      <c r="F45" s="10">
        <v>945956</v>
      </c>
      <c r="G45" s="14" t="s">
        <v>79</v>
      </c>
      <c r="H45" s="18">
        <v>20230003140</v>
      </c>
      <c r="I45" s="30">
        <v>45011</v>
      </c>
      <c r="J45" s="98">
        <f>F45*0.006</f>
        <v>5675.736</v>
      </c>
      <c r="K45" s="98">
        <f t="shared" si="0"/>
        <v>283.7868</v>
      </c>
    </row>
    <row r="46" s="73" customFormat="1" ht="14.25" spans="1:11">
      <c r="A46" s="85">
        <v>46</v>
      </c>
      <c r="B46" s="88" t="s">
        <v>398</v>
      </c>
      <c r="C46" s="87">
        <v>115.59</v>
      </c>
      <c r="D46" s="13" t="s">
        <v>399</v>
      </c>
      <c r="E46" s="10">
        <v>5600</v>
      </c>
      <c r="F46" s="10">
        <v>647304</v>
      </c>
      <c r="G46" s="14" t="s">
        <v>344</v>
      </c>
      <c r="H46" s="18">
        <v>20230004693</v>
      </c>
      <c r="I46" s="30">
        <v>45080</v>
      </c>
      <c r="J46" s="98">
        <f>F46*0.004</f>
        <v>2589.216</v>
      </c>
      <c r="K46" s="98">
        <f t="shared" si="0"/>
        <v>129.4608</v>
      </c>
    </row>
    <row r="47" s="73" customFormat="1" ht="19.9" customHeight="1" spans="1:11">
      <c r="A47" s="85">
        <v>47</v>
      </c>
      <c r="B47" s="95" t="s">
        <v>400</v>
      </c>
      <c r="C47" s="87">
        <v>115.95</v>
      </c>
      <c r="D47" s="13" t="s">
        <v>401</v>
      </c>
      <c r="E47" s="10">
        <v>5373.61</v>
      </c>
      <c r="F47" s="10">
        <v>623070</v>
      </c>
      <c r="G47" s="14" t="s">
        <v>402</v>
      </c>
      <c r="H47" s="18">
        <v>20230005310</v>
      </c>
      <c r="I47" s="30">
        <v>44991</v>
      </c>
      <c r="J47" s="98">
        <f>F47*0.006</f>
        <v>3738.42</v>
      </c>
      <c r="K47" s="98">
        <f t="shared" si="0"/>
        <v>186.921</v>
      </c>
    </row>
    <row r="48" s="73" customFormat="1" ht="19.9" customHeight="1" spans="1:11">
      <c r="A48" s="85">
        <v>48</v>
      </c>
      <c r="B48" s="88" t="s">
        <v>403</v>
      </c>
      <c r="C48" s="87">
        <v>115.59</v>
      </c>
      <c r="D48" s="13" t="s">
        <v>404</v>
      </c>
      <c r="E48" s="10">
        <v>5382.96</v>
      </c>
      <c r="F48" s="10">
        <v>622216</v>
      </c>
      <c r="G48" s="14" t="s">
        <v>405</v>
      </c>
      <c r="H48" s="18">
        <v>20230004501</v>
      </c>
      <c r="I48" s="30">
        <v>44990</v>
      </c>
      <c r="J48" s="98">
        <f>F48*0.004</f>
        <v>2488.864</v>
      </c>
      <c r="K48" s="98">
        <f t="shared" si="0"/>
        <v>124.4432</v>
      </c>
    </row>
    <row r="49" s="73" customFormat="1" ht="19.9" customHeight="1" spans="1:11">
      <c r="A49" s="85">
        <v>49</v>
      </c>
      <c r="B49" s="88" t="s">
        <v>406</v>
      </c>
      <c r="C49" s="87">
        <v>115.95</v>
      </c>
      <c r="D49" s="13" t="s">
        <v>407</v>
      </c>
      <c r="E49" s="10">
        <v>5167.38</v>
      </c>
      <c r="F49" s="10">
        <v>599158</v>
      </c>
      <c r="G49" s="14" t="s">
        <v>308</v>
      </c>
      <c r="H49" s="14">
        <v>20230001273</v>
      </c>
      <c r="I49" s="30">
        <v>44927</v>
      </c>
      <c r="J49" s="98">
        <f>F49*0.006</f>
        <v>3594.948</v>
      </c>
      <c r="K49" s="98">
        <f t="shared" si="0"/>
        <v>179.7474</v>
      </c>
    </row>
    <row r="50" s="73" customFormat="1" ht="19.9" customHeight="1" spans="1:11">
      <c r="A50" s="85">
        <v>50</v>
      </c>
      <c r="B50" s="86" t="s">
        <v>408</v>
      </c>
      <c r="C50" s="87">
        <v>115.59</v>
      </c>
      <c r="D50" s="13" t="s">
        <v>409</v>
      </c>
      <c r="E50" s="10">
        <v>5176.38</v>
      </c>
      <c r="F50" s="10">
        <v>598338</v>
      </c>
      <c r="G50" s="14" t="s">
        <v>302</v>
      </c>
      <c r="H50" s="14">
        <v>20230001131</v>
      </c>
      <c r="I50" s="30">
        <v>44928</v>
      </c>
      <c r="J50" s="98">
        <f>F50*0.004</f>
        <v>2393.352</v>
      </c>
      <c r="K50" s="98">
        <f t="shared" si="0"/>
        <v>119.6676</v>
      </c>
    </row>
    <row r="51" s="73" customFormat="1" ht="19.9" customHeight="1" spans="1:11">
      <c r="A51" s="85">
        <v>51</v>
      </c>
      <c r="B51" s="88" t="s">
        <v>410</v>
      </c>
      <c r="C51" s="87">
        <v>115.95</v>
      </c>
      <c r="D51" s="13" t="s">
        <v>411</v>
      </c>
      <c r="E51" s="10">
        <v>5338.51</v>
      </c>
      <c r="F51" s="10">
        <v>619000</v>
      </c>
      <c r="G51" s="14" t="s">
        <v>364</v>
      </c>
      <c r="H51" s="14">
        <v>20230000938</v>
      </c>
      <c r="I51" s="30">
        <v>44964</v>
      </c>
      <c r="J51" s="98">
        <f>F51*0.006</f>
        <v>3714</v>
      </c>
      <c r="K51" s="98">
        <f t="shared" si="0"/>
        <v>185.7</v>
      </c>
    </row>
    <row r="52" s="73" customFormat="1" ht="19.9" customHeight="1" spans="1:11">
      <c r="A52" s="85">
        <v>52</v>
      </c>
      <c r="B52" s="86" t="s">
        <v>412</v>
      </c>
      <c r="C52" s="87">
        <v>115.59</v>
      </c>
      <c r="D52" s="13" t="s">
        <v>413</v>
      </c>
      <c r="E52" s="10">
        <v>5226.385</v>
      </c>
      <c r="F52" s="10">
        <v>604118</v>
      </c>
      <c r="G52" s="14" t="s">
        <v>337</v>
      </c>
      <c r="H52" s="14">
        <v>20230001016</v>
      </c>
      <c r="I52" s="30">
        <v>44927</v>
      </c>
      <c r="J52" s="98">
        <f>F52*0.006</f>
        <v>3624.708</v>
      </c>
      <c r="K52" s="98">
        <f t="shared" si="0"/>
        <v>181.2354</v>
      </c>
    </row>
    <row r="53" s="73" customFormat="1" ht="19.9" customHeight="1" spans="1:11">
      <c r="A53" s="85">
        <v>53</v>
      </c>
      <c r="B53" s="88" t="s">
        <v>414</v>
      </c>
      <c r="C53" s="87">
        <v>115.95</v>
      </c>
      <c r="D53" s="13" t="s">
        <v>415</v>
      </c>
      <c r="E53" s="10">
        <v>5424.75</v>
      </c>
      <c r="F53" s="10">
        <v>629000</v>
      </c>
      <c r="G53" s="14" t="s">
        <v>416</v>
      </c>
      <c r="H53" s="14">
        <v>20230003632</v>
      </c>
      <c r="I53" s="30">
        <v>44979</v>
      </c>
      <c r="J53" s="98">
        <f>F53*0.005</f>
        <v>3145</v>
      </c>
      <c r="K53" s="98">
        <f t="shared" si="0"/>
        <v>157.25</v>
      </c>
    </row>
    <row r="54" s="73" customFormat="1" ht="14.25" spans="1:11">
      <c r="A54" s="85">
        <v>54</v>
      </c>
      <c r="B54" s="86" t="s">
        <v>417</v>
      </c>
      <c r="C54" s="87">
        <v>115.59</v>
      </c>
      <c r="D54" s="13" t="s">
        <v>418</v>
      </c>
      <c r="E54" s="10">
        <v>5271.38</v>
      </c>
      <c r="F54" s="10">
        <v>609319</v>
      </c>
      <c r="G54" s="14" t="s">
        <v>296</v>
      </c>
      <c r="H54" s="14">
        <v>20230001069</v>
      </c>
      <c r="I54" s="30">
        <v>44927</v>
      </c>
      <c r="J54" s="98">
        <f>F54*0.004</f>
        <v>2437.276</v>
      </c>
      <c r="K54" s="98">
        <f t="shared" si="0"/>
        <v>121.8638</v>
      </c>
    </row>
    <row r="55" s="73" customFormat="1" ht="19.9" customHeight="1" spans="1:11">
      <c r="A55" s="85">
        <v>55</v>
      </c>
      <c r="B55" s="88" t="s">
        <v>419</v>
      </c>
      <c r="C55" s="87">
        <v>115.95</v>
      </c>
      <c r="D55" s="13" t="s">
        <v>420</v>
      </c>
      <c r="E55" s="69">
        <v>5285.38</v>
      </c>
      <c r="F55" s="10">
        <v>612840</v>
      </c>
      <c r="G55" s="14" t="s">
        <v>79</v>
      </c>
      <c r="H55" s="14">
        <v>20230003012</v>
      </c>
      <c r="I55" s="30">
        <v>44927</v>
      </c>
      <c r="J55" s="98">
        <f>F55*0.006</f>
        <v>3677.04</v>
      </c>
      <c r="K55" s="98">
        <f t="shared" si="0"/>
        <v>183.852</v>
      </c>
    </row>
    <row r="56" s="73" customFormat="1" ht="19.9" customHeight="1" spans="1:11">
      <c r="A56" s="85">
        <v>56</v>
      </c>
      <c r="B56" s="86" t="s">
        <v>421</v>
      </c>
      <c r="C56" s="87">
        <v>115.59</v>
      </c>
      <c r="D56" s="13" t="s">
        <v>422</v>
      </c>
      <c r="E56" s="10">
        <v>5316.385</v>
      </c>
      <c r="F56" s="10">
        <v>614521</v>
      </c>
      <c r="G56" s="14" t="s">
        <v>337</v>
      </c>
      <c r="H56" s="18">
        <v>20230003627</v>
      </c>
      <c r="I56" s="30">
        <v>44927</v>
      </c>
      <c r="J56" s="98">
        <f>F56*0.006</f>
        <v>3687.126</v>
      </c>
      <c r="K56" s="98">
        <f t="shared" si="0"/>
        <v>184.3563</v>
      </c>
    </row>
    <row r="57" s="73" customFormat="1" ht="19.9" customHeight="1" spans="1:11">
      <c r="A57" s="85">
        <v>57</v>
      </c>
      <c r="B57" s="88" t="s">
        <v>423</v>
      </c>
      <c r="C57" s="87">
        <v>115.95</v>
      </c>
      <c r="D57" s="13" t="s">
        <v>424</v>
      </c>
      <c r="E57" s="10">
        <v>5412.4</v>
      </c>
      <c r="F57" s="10">
        <v>627568</v>
      </c>
      <c r="G57" s="14" t="s">
        <v>364</v>
      </c>
      <c r="H57" s="14">
        <v>20230001361</v>
      </c>
      <c r="I57" s="30">
        <v>44966</v>
      </c>
      <c r="J57" s="98">
        <f>F57*0.006</f>
        <v>3765.408</v>
      </c>
      <c r="K57" s="98">
        <f t="shared" si="0"/>
        <v>188.2704</v>
      </c>
    </row>
    <row r="58" s="73" customFormat="1" ht="19.9" customHeight="1" spans="1:11">
      <c r="A58" s="85">
        <v>58</v>
      </c>
      <c r="B58" s="86" t="s">
        <v>425</v>
      </c>
      <c r="C58" s="87">
        <v>115.59</v>
      </c>
      <c r="D58" s="13" t="s">
        <v>426</v>
      </c>
      <c r="E58" s="10">
        <v>5341.38</v>
      </c>
      <c r="F58" s="10">
        <v>617410</v>
      </c>
      <c r="G58" s="14" t="s">
        <v>296</v>
      </c>
      <c r="H58" s="14">
        <v>20230000787</v>
      </c>
      <c r="I58" s="30">
        <v>44928</v>
      </c>
      <c r="J58" s="98">
        <f>F58*0.004</f>
        <v>2469.64</v>
      </c>
      <c r="K58" s="98">
        <f t="shared" si="0"/>
        <v>123.482</v>
      </c>
    </row>
    <row r="59" s="73" customFormat="1" ht="19.9" customHeight="1" spans="1:11">
      <c r="A59" s="85">
        <v>59</v>
      </c>
      <c r="B59" s="88" t="s">
        <v>427</v>
      </c>
      <c r="C59" s="87">
        <v>115.95</v>
      </c>
      <c r="D59" s="13" t="s">
        <v>428</v>
      </c>
      <c r="E59" s="10">
        <v>5377.385</v>
      </c>
      <c r="F59" s="10">
        <v>623508</v>
      </c>
      <c r="G59" s="14" t="s">
        <v>296</v>
      </c>
      <c r="H59" s="14">
        <v>20230001189</v>
      </c>
      <c r="I59" s="30">
        <v>44927</v>
      </c>
      <c r="J59" s="98">
        <f>F59*0.004</f>
        <v>2494.032</v>
      </c>
      <c r="K59" s="98">
        <f t="shared" si="0"/>
        <v>124.7016</v>
      </c>
    </row>
    <row r="60" s="73" customFormat="1" ht="19.9" customHeight="1" spans="1:11">
      <c r="A60" s="85">
        <v>60</v>
      </c>
      <c r="B60" s="86" t="s">
        <v>429</v>
      </c>
      <c r="C60" s="87">
        <v>115.59</v>
      </c>
      <c r="D60" s="13" t="s">
        <v>430</v>
      </c>
      <c r="E60" s="10">
        <v>5534.04</v>
      </c>
      <c r="F60" s="10">
        <v>639680</v>
      </c>
      <c r="G60" s="14" t="s">
        <v>431</v>
      </c>
      <c r="H60" s="14">
        <v>20230001249</v>
      </c>
      <c r="I60" s="30">
        <v>44965</v>
      </c>
      <c r="J60" s="98">
        <f>F60*0.005</f>
        <v>3198.4</v>
      </c>
      <c r="K60" s="98">
        <f t="shared" si="0"/>
        <v>159.92</v>
      </c>
    </row>
    <row r="61" s="73" customFormat="1" ht="19.9" customHeight="1" spans="1:11">
      <c r="A61" s="85">
        <v>61</v>
      </c>
      <c r="B61" s="88" t="s">
        <v>432</v>
      </c>
      <c r="C61" s="87">
        <v>115.95</v>
      </c>
      <c r="D61" s="13" t="s">
        <v>433</v>
      </c>
      <c r="E61" s="10">
        <v>5528.81594017622</v>
      </c>
      <c r="F61" s="10">
        <v>641066</v>
      </c>
      <c r="G61" s="14" t="s">
        <v>434</v>
      </c>
      <c r="H61" s="18">
        <v>20230001425</v>
      </c>
      <c r="I61" s="30">
        <v>44967</v>
      </c>
      <c r="J61" s="98">
        <f>F61*0.005</f>
        <v>3205.33</v>
      </c>
      <c r="K61" s="98">
        <f t="shared" si="0"/>
        <v>160.2665</v>
      </c>
    </row>
    <row r="62" s="73" customFormat="1" ht="19.9" customHeight="1" spans="1:11">
      <c r="A62" s="85">
        <v>62</v>
      </c>
      <c r="B62" s="88" t="s">
        <v>435</v>
      </c>
      <c r="C62" s="87">
        <v>115.59</v>
      </c>
      <c r="D62" s="19" t="s">
        <v>436</v>
      </c>
      <c r="E62" s="10">
        <v>5406.385</v>
      </c>
      <c r="F62" s="10">
        <v>624924</v>
      </c>
      <c r="G62" s="14" t="s">
        <v>117</v>
      </c>
      <c r="H62" s="14">
        <v>20230000845</v>
      </c>
      <c r="I62" s="30">
        <v>44927</v>
      </c>
      <c r="J62" s="98">
        <f>F62*0.004</f>
        <v>2499.696</v>
      </c>
      <c r="K62" s="98">
        <f t="shared" si="0"/>
        <v>124.9848</v>
      </c>
    </row>
    <row r="63" s="73" customFormat="1" ht="19.9" customHeight="1" spans="1:11">
      <c r="A63" s="85">
        <v>63</v>
      </c>
      <c r="B63" s="88" t="s">
        <v>437</v>
      </c>
      <c r="C63" s="87">
        <v>115.95</v>
      </c>
      <c r="D63" s="13" t="s">
        <v>438</v>
      </c>
      <c r="E63" s="10">
        <v>6560.42</v>
      </c>
      <c r="F63" s="10">
        <v>760681</v>
      </c>
      <c r="G63" s="14" t="s">
        <v>79</v>
      </c>
      <c r="H63" s="14">
        <v>20230000975</v>
      </c>
      <c r="I63" s="30">
        <v>44929</v>
      </c>
      <c r="J63" s="98">
        <f>F63*0.006</f>
        <v>4564.086</v>
      </c>
      <c r="K63" s="98">
        <f t="shared" si="0"/>
        <v>228.2043</v>
      </c>
    </row>
    <row r="64" s="73" customFormat="1" ht="19.9" customHeight="1" spans="1:11">
      <c r="A64" s="85">
        <v>64</v>
      </c>
      <c r="B64" s="86" t="s">
        <v>439</v>
      </c>
      <c r="C64" s="87">
        <v>115.59</v>
      </c>
      <c r="D64" s="13" t="s">
        <v>440</v>
      </c>
      <c r="E64" s="10">
        <v>6630</v>
      </c>
      <c r="F64" s="10">
        <v>766362</v>
      </c>
      <c r="G64" s="14" t="s">
        <v>441</v>
      </c>
      <c r="H64" s="18">
        <v>20230008735</v>
      </c>
      <c r="I64" s="30">
        <v>45007</v>
      </c>
      <c r="J64" s="98">
        <f>F64*0.006</f>
        <v>4598.172</v>
      </c>
      <c r="K64" s="98">
        <f t="shared" si="0"/>
        <v>229.9086</v>
      </c>
    </row>
    <row r="65" s="73" customFormat="1" ht="19.9" customHeight="1" spans="1:11">
      <c r="A65" s="85">
        <v>65</v>
      </c>
      <c r="B65" s="88" t="s">
        <v>442</v>
      </c>
      <c r="C65" s="87">
        <v>117.14</v>
      </c>
      <c r="D65" s="13" t="s">
        <v>443</v>
      </c>
      <c r="E65" s="10">
        <v>8050</v>
      </c>
      <c r="F65" s="10">
        <v>942977</v>
      </c>
      <c r="G65" s="14" t="s">
        <v>79</v>
      </c>
      <c r="H65" s="18">
        <v>20230002408</v>
      </c>
      <c r="I65" s="30">
        <v>44986</v>
      </c>
      <c r="J65" s="98">
        <f>F65*0.006</f>
        <v>5657.862</v>
      </c>
      <c r="K65" s="98">
        <f t="shared" si="0"/>
        <v>282.8931</v>
      </c>
    </row>
    <row r="66" s="73" customFormat="1" ht="19.9" customHeight="1" spans="1:11">
      <c r="A66" s="85">
        <v>66</v>
      </c>
      <c r="B66" s="86" t="s">
        <v>444</v>
      </c>
      <c r="C66" s="87">
        <v>116.68</v>
      </c>
      <c r="D66" s="13" t="s">
        <v>445</v>
      </c>
      <c r="E66" s="10">
        <v>8057</v>
      </c>
      <c r="F66" s="10">
        <v>940091</v>
      </c>
      <c r="G66" s="14" t="s">
        <v>364</v>
      </c>
      <c r="H66" s="14">
        <v>20230001469</v>
      </c>
      <c r="I66" s="30">
        <v>44967</v>
      </c>
      <c r="J66" s="98">
        <f>F66*0.006</f>
        <v>5640.546</v>
      </c>
      <c r="K66" s="98">
        <f t="shared" si="0"/>
        <v>282.0273</v>
      </c>
    </row>
    <row r="67" s="73" customFormat="1" ht="19.9" customHeight="1" spans="1:11">
      <c r="A67" s="85">
        <v>67</v>
      </c>
      <c r="B67" s="88" t="s">
        <v>446</v>
      </c>
      <c r="C67" s="87">
        <v>115.59</v>
      </c>
      <c r="D67" s="13" t="s">
        <v>447</v>
      </c>
      <c r="E67" s="10">
        <v>5680</v>
      </c>
      <c r="F67" s="10">
        <v>656551</v>
      </c>
      <c r="G67" s="14" t="s">
        <v>448</v>
      </c>
      <c r="H67" s="18">
        <v>20230006724</v>
      </c>
      <c r="I67" s="31">
        <v>45129</v>
      </c>
      <c r="J67" s="98">
        <f>F67*0.005</f>
        <v>3282.755</v>
      </c>
      <c r="K67" s="98">
        <f t="shared" ref="K67:K130" si="1">J67*0.05</f>
        <v>164.13775</v>
      </c>
    </row>
    <row r="68" s="73" customFormat="1" ht="19.9" customHeight="1" spans="1:11">
      <c r="A68" s="85">
        <v>68</v>
      </c>
      <c r="B68" s="86" t="s">
        <v>449</v>
      </c>
      <c r="C68" s="87">
        <v>115.59</v>
      </c>
      <c r="D68" s="13" t="s">
        <v>450</v>
      </c>
      <c r="E68" s="10">
        <v>5623.32</v>
      </c>
      <c r="F68" s="10">
        <v>650000</v>
      </c>
      <c r="G68" s="14" t="s">
        <v>451</v>
      </c>
      <c r="H68" s="14">
        <v>20230005301</v>
      </c>
      <c r="I68" s="30">
        <v>45073</v>
      </c>
      <c r="J68" s="98">
        <f>F68*0.006</f>
        <v>3900</v>
      </c>
      <c r="K68" s="98">
        <f t="shared" si="1"/>
        <v>195</v>
      </c>
    </row>
    <row r="69" s="73" customFormat="1" ht="19.9" customHeight="1" spans="1:11">
      <c r="A69" s="85">
        <v>69</v>
      </c>
      <c r="B69" s="88" t="s">
        <v>452</v>
      </c>
      <c r="C69" s="87">
        <v>115.59</v>
      </c>
      <c r="D69" s="13" t="s">
        <v>453</v>
      </c>
      <c r="E69" s="10">
        <v>5363.79</v>
      </c>
      <c r="F69" s="10">
        <v>620000</v>
      </c>
      <c r="G69" s="14" t="s">
        <v>332</v>
      </c>
      <c r="H69" s="18">
        <v>20230003813</v>
      </c>
      <c r="I69" s="30">
        <v>44989</v>
      </c>
      <c r="J69" s="98">
        <f>F69*0.006</f>
        <v>3720</v>
      </c>
      <c r="K69" s="98">
        <f t="shared" si="1"/>
        <v>186</v>
      </c>
    </row>
    <row r="70" s="73" customFormat="1" ht="19.9" customHeight="1" spans="1:11">
      <c r="A70" s="85">
        <v>70</v>
      </c>
      <c r="B70" s="86" t="s">
        <v>454</v>
      </c>
      <c r="C70" s="87">
        <v>115.59</v>
      </c>
      <c r="D70" s="13" t="s">
        <v>455</v>
      </c>
      <c r="E70" s="10">
        <v>5284.66</v>
      </c>
      <c r="F70" s="10">
        <v>610854</v>
      </c>
      <c r="G70" s="14" t="s">
        <v>311</v>
      </c>
      <c r="H70" s="14">
        <v>20230000839</v>
      </c>
      <c r="I70" s="30">
        <v>44963</v>
      </c>
      <c r="J70" s="98">
        <f>F70*0.006</f>
        <v>3665.124</v>
      </c>
      <c r="K70" s="98">
        <f t="shared" si="1"/>
        <v>183.2562</v>
      </c>
    </row>
    <row r="71" s="73" customFormat="1" ht="19.9" customHeight="1" spans="1:11">
      <c r="A71" s="85">
        <v>71</v>
      </c>
      <c r="B71" s="88" t="s">
        <v>456</v>
      </c>
      <c r="C71" s="87">
        <v>115.59</v>
      </c>
      <c r="D71" s="13" t="s">
        <v>457</v>
      </c>
      <c r="E71" s="10">
        <v>5182.385</v>
      </c>
      <c r="F71" s="10">
        <v>599032</v>
      </c>
      <c r="G71" s="14" t="s">
        <v>311</v>
      </c>
      <c r="H71" s="14">
        <v>20230000683</v>
      </c>
      <c r="I71" s="30">
        <v>44927</v>
      </c>
      <c r="J71" s="98">
        <f>F71*0.006</f>
        <v>3594.192</v>
      </c>
      <c r="K71" s="98">
        <f t="shared" si="1"/>
        <v>179.7096</v>
      </c>
    </row>
    <row r="72" s="73" customFormat="1" ht="19.9" customHeight="1" spans="1:11">
      <c r="A72" s="85">
        <v>72</v>
      </c>
      <c r="B72" s="86" t="s">
        <v>458</v>
      </c>
      <c r="C72" s="87">
        <v>115.59</v>
      </c>
      <c r="D72" s="13" t="s">
        <v>459</v>
      </c>
      <c r="E72" s="10">
        <v>5380</v>
      </c>
      <c r="F72" s="10">
        <v>621874</v>
      </c>
      <c r="G72" s="14" t="s">
        <v>344</v>
      </c>
      <c r="H72" s="14">
        <v>20230002094</v>
      </c>
      <c r="I72" s="30">
        <v>44978</v>
      </c>
      <c r="J72" s="98">
        <f>F72*0.004</f>
        <v>2487.496</v>
      </c>
      <c r="K72" s="98">
        <f t="shared" si="1"/>
        <v>124.3748</v>
      </c>
    </row>
    <row r="73" s="73" customFormat="1" ht="19.9" customHeight="1" spans="1:11">
      <c r="A73" s="85">
        <v>73</v>
      </c>
      <c r="B73" s="88" t="s">
        <v>460</v>
      </c>
      <c r="C73" s="87">
        <v>115.59</v>
      </c>
      <c r="D73" s="13" t="s">
        <v>461</v>
      </c>
      <c r="E73" s="10">
        <v>5232.38</v>
      </c>
      <c r="F73" s="10">
        <v>604811</v>
      </c>
      <c r="G73" s="14" t="s">
        <v>337</v>
      </c>
      <c r="H73" s="14">
        <v>20230001152</v>
      </c>
      <c r="I73" s="30">
        <v>44929</v>
      </c>
      <c r="J73" s="98">
        <f>F73*0.006</f>
        <v>3628.866</v>
      </c>
      <c r="K73" s="98">
        <f t="shared" si="1"/>
        <v>181.4433</v>
      </c>
    </row>
    <row r="74" s="73" customFormat="1" ht="19.9" customHeight="1" spans="1:11">
      <c r="A74" s="85">
        <v>74</v>
      </c>
      <c r="B74" s="86" t="s">
        <v>462</v>
      </c>
      <c r="C74" s="87">
        <v>115.59</v>
      </c>
      <c r="D74" s="13" t="s">
        <v>463</v>
      </c>
      <c r="E74" s="10">
        <v>5238.385</v>
      </c>
      <c r="F74" s="10">
        <v>605505</v>
      </c>
      <c r="G74" s="14" t="s">
        <v>296</v>
      </c>
      <c r="H74" s="14">
        <v>20230003103</v>
      </c>
      <c r="I74" s="30">
        <v>44927</v>
      </c>
      <c r="J74" s="98">
        <f>F74*0.004</f>
        <v>2422.02</v>
      </c>
      <c r="K74" s="98">
        <f t="shared" si="1"/>
        <v>121.101</v>
      </c>
    </row>
    <row r="75" s="73" customFormat="1" ht="19.9" customHeight="1" spans="1:11">
      <c r="A75" s="85">
        <v>75</v>
      </c>
      <c r="B75" s="88" t="s">
        <v>464</v>
      </c>
      <c r="C75" s="87">
        <v>115.59</v>
      </c>
      <c r="D75" s="13" t="s">
        <v>465</v>
      </c>
      <c r="E75" s="10">
        <v>5277.385</v>
      </c>
      <c r="F75" s="10">
        <v>610013</v>
      </c>
      <c r="G75" s="14" t="s">
        <v>332</v>
      </c>
      <c r="H75" s="18">
        <v>20230000967</v>
      </c>
      <c r="I75" s="30">
        <v>44927</v>
      </c>
      <c r="J75" s="98">
        <f>F75*0.006</f>
        <v>3660.078</v>
      </c>
      <c r="K75" s="98">
        <f t="shared" si="1"/>
        <v>183.0039</v>
      </c>
    </row>
    <row r="76" s="73" customFormat="1" ht="19.9" customHeight="1" spans="1:11">
      <c r="A76" s="85">
        <v>76</v>
      </c>
      <c r="B76" s="17" t="s">
        <v>466</v>
      </c>
      <c r="C76" s="87">
        <v>115.59</v>
      </c>
      <c r="D76" s="13" t="s">
        <v>467</v>
      </c>
      <c r="E76" s="10">
        <v>5283.385</v>
      </c>
      <c r="F76" s="10">
        <v>610706</v>
      </c>
      <c r="G76" s="14" t="s">
        <v>332</v>
      </c>
      <c r="H76" s="18">
        <v>20230000768</v>
      </c>
      <c r="I76" s="30">
        <v>44927</v>
      </c>
      <c r="J76" s="98">
        <f>F76*0.006</f>
        <v>3664.236</v>
      </c>
      <c r="K76" s="98">
        <f t="shared" si="1"/>
        <v>183.2118</v>
      </c>
    </row>
    <row r="77" s="73" customFormat="1" ht="19.9" customHeight="1" spans="1:11">
      <c r="A77" s="85">
        <v>77</v>
      </c>
      <c r="B77" s="88" t="s">
        <v>468</v>
      </c>
      <c r="C77" s="87">
        <v>115.59</v>
      </c>
      <c r="D77" s="13" t="s">
        <v>469</v>
      </c>
      <c r="E77" s="10">
        <v>5452.23</v>
      </c>
      <c r="F77" s="10">
        <v>630223</v>
      </c>
      <c r="G77" s="14" t="s">
        <v>434</v>
      </c>
      <c r="H77" s="18">
        <v>20230001457</v>
      </c>
      <c r="I77" s="30">
        <v>44965</v>
      </c>
      <c r="J77" s="98">
        <f>F77*0.005</f>
        <v>3151.115</v>
      </c>
      <c r="K77" s="98">
        <f t="shared" si="1"/>
        <v>157.55575</v>
      </c>
    </row>
    <row r="78" s="73" customFormat="1" ht="19.9" customHeight="1" spans="1:11">
      <c r="A78" s="85">
        <v>78</v>
      </c>
      <c r="B78" s="88" t="s">
        <v>470</v>
      </c>
      <c r="C78" s="87">
        <v>115.59</v>
      </c>
      <c r="D78" s="13" t="s">
        <v>471</v>
      </c>
      <c r="E78" s="10">
        <v>5328.385</v>
      </c>
      <c r="F78" s="10">
        <v>615908</v>
      </c>
      <c r="G78" s="14" t="s">
        <v>332</v>
      </c>
      <c r="H78" s="18">
        <v>20230000811</v>
      </c>
      <c r="I78" s="30">
        <v>44927</v>
      </c>
      <c r="J78" s="98">
        <f>F78*0.006</f>
        <v>3695.448</v>
      </c>
      <c r="K78" s="98">
        <f t="shared" si="1"/>
        <v>184.7724</v>
      </c>
    </row>
    <row r="79" s="73" customFormat="1" ht="19.9" customHeight="1" spans="1:11">
      <c r="A79" s="85">
        <v>79</v>
      </c>
      <c r="B79" s="86" t="s">
        <v>472</v>
      </c>
      <c r="C79" s="87">
        <v>115.59</v>
      </c>
      <c r="D79" s="13" t="s">
        <v>473</v>
      </c>
      <c r="E79" s="10">
        <v>5347.38</v>
      </c>
      <c r="F79" s="10">
        <v>618104</v>
      </c>
      <c r="G79" s="14" t="s">
        <v>296</v>
      </c>
      <c r="H79" s="14">
        <v>20230001701</v>
      </c>
      <c r="I79" s="30">
        <v>44927</v>
      </c>
      <c r="J79" s="98">
        <f>F79*0.004</f>
        <v>2472.416</v>
      </c>
      <c r="K79" s="98">
        <f t="shared" si="1"/>
        <v>123.6208</v>
      </c>
    </row>
    <row r="80" s="73" customFormat="1" ht="19.9" customHeight="1" spans="1:11">
      <c r="A80" s="85">
        <v>80</v>
      </c>
      <c r="B80" s="88" t="s">
        <v>474</v>
      </c>
      <c r="C80" s="87">
        <v>115.59</v>
      </c>
      <c r="D80" s="13" t="s">
        <v>475</v>
      </c>
      <c r="E80" s="10">
        <v>5353.38</v>
      </c>
      <c r="F80" s="10">
        <v>618797</v>
      </c>
      <c r="G80" s="14" t="s">
        <v>476</v>
      </c>
      <c r="H80" s="18">
        <v>20230001118</v>
      </c>
      <c r="I80" s="30">
        <v>44927</v>
      </c>
      <c r="J80" s="98">
        <f>F80*0.004</f>
        <v>2475.188</v>
      </c>
      <c r="K80" s="98">
        <f t="shared" si="1"/>
        <v>123.7594</v>
      </c>
    </row>
    <row r="81" s="73" customFormat="1" ht="19.9" customHeight="1" spans="1:11">
      <c r="A81" s="85">
        <v>81</v>
      </c>
      <c r="B81" s="86" t="s">
        <v>477</v>
      </c>
      <c r="C81" s="87">
        <v>115.59</v>
      </c>
      <c r="D81" s="13" t="s">
        <v>478</v>
      </c>
      <c r="E81" s="10">
        <v>5392.38</v>
      </c>
      <c r="F81" s="10">
        <v>623305</v>
      </c>
      <c r="G81" s="14" t="s">
        <v>337</v>
      </c>
      <c r="H81" s="18">
        <v>20230001276</v>
      </c>
      <c r="I81" s="30">
        <v>44927</v>
      </c>
      <c r="J81" s="98">
        <f>F81*0.006</f>
        <v>3739.83</v>
      </c>
      <c r="K81" s="98">
        <f t="shared" si="1"/>
        <v>186.9915</v>
      </c>
    </row>
    <row r="82" s="73" customFormat="1" ht="19.9" customHeight="1" spans="1:11">
      <c r="A82" s="85">
        <v>82</v>
      </c>
      <c r="B82" s="88" t="s">
        <v>479</v>
      </c>
      <c r="C82" s="87">
        <v>115.59</v>
      </c>
      <c r="D82" s="13" t="s">
        <v>480</v>
      </c>
      <c r="E82" s="10">
        <v>5398.385</v>
      </c>
      <c r="F82" s="10">
        <v>623999</v>
      </c>
      <c r="G82" s="14" t="s">
        <v>481</v>
      </c>
      <c r="H82" s="18">
        <v>20230001043</v>
      </c>
      <c r="I82" s="30">
        <v>44927</v>
      </c>
      <c r="J82" s="98">
        <f>F82*0.004</f>
        <v>2495.996</v>
      </c>
      <c r="K82" s="98">
        <f t="shared" si="1"/>
        <v>124.7998</v>
      </c>
    </row>
    <row r="83" s="73" customFormat="1" ht="19.9" customHeight="1" spans="1:11">
      <c r="A83" s="85">
        <v>83</v>
      </c>
      <c r="B83" s="86" t="s">
        <v>482</v>
      </c>
      <c r="C83" s="87">
        <v>115.59</v>
      </c>
      <c r="D83" s="13" t="s">
        <v>483</v>
      </c>
      <c r="E83" s="10">
        <v>5549.785</v>
      </c>
      <c r="F83" s="10">
        <v>641500</v>
      </c>
      <c r="G83" s="14" t="s">
        <v>117</v>
      </c>
      <c r="H83" s="14">
        <v>20230001164</v>
      </c>
      <c r="I83" s="30">
        <v>44965</v>
      </c>
      <c r="J83" s="98">
        <f>F83*0.004</f>
        <v>2566</v>
      </c>
      <c r="K83" s="98">
        <f t="shared" si="1"/>
        <v>128.3</v>
      </c>
    </row>
    <row r="84" s="73" customFormat="1" ht="19.9" customHeight="1" spans="1:11">
      <c r="A84" s="85">
        <v>84</v>
      </c>
      <c r="B84" s="88" t="s">
        <v>484</v>
      </c>
      <c r="C84" s="87">
        <v>115.59</v>
      </c>
      <c r="D84" s="13" t="s">
        <v>485</v>
      </c>
      <c r="E84" s="10">
        <v>5500</v>
      </c>
      <c r="F84" s="10">
        <v>635745</v>
      </c>
      <c r="G84" s="14" t="s">
        <v>79</v>
      </c>
      <c r="H84" s="14">
        <v>20230003749</v>
      </c>
      <c r="I84" s="30">
        <v>44968</v>
      </c>
      <c r="J84" s="98">
        <f t="shared" ref="J84:J90" si="2">F84*0.006</f>
        <v>3814.47</v>
      </c>
      <c r="K84" s="98">
        <f t="shared" si="1"/>
        <v>190.7235</v>
      </c>
    </row>
    <row r="85" s="73" customFormat="1" ht="19.9" customHeight="1" spans="1:11">
      <c r="A85" s="85">
        <v>85</v>
      </c>
      <c r="B85" s="86" t="s">
        <v>486</v>
      </c>
      <c r="C85" s="87">
        <v>115.59</v>
      </c>
      <c r="D85" s="13" t="s">
        <v>487</v>
      </c>
      <c r="E85" s="10">
        <v>6572.42</v>
      </c>
      <c r="F85" s="10">
        <v>759706</v>
      </c>
      <c r="G85" s="14" t="s">
        <v>79</v>
      </c>
      <c r="H85" s="14">
        <v>20230001057</v>
      </c>
      <c r="I85" s="30">
        <v>44929</v>
      </c>
      <c r="J85" s="98">
        <f t="shared" si="2"/>
        <v>4558.236</v>
      </c>
      <c r="K85" s="98">
        <f t="shared" si="1"/>
        <v>227.9118</v>
      </c>
    </row>
    <row r="86" s="73" customFormat="1" ht="19.9" customHeight="1" spans="1:11">
      <c r="A86" s="85">
        <v>86</v>
      </c>
      <c r="B86" s="88" t="s">
        <v>488</v>
      </c>
      <c r="C86" s="87">
        <v>115.59</v>
      </c>
      <c r="D86" s="13" t="s">
        <v>489</v>
      </c>
      <c r="E86" s="10">
        <v>6630.42</v>
      </c>
      <c r="F86" s="10">
        <v>766410</v>
      </c>
      <c r="G86" s="14" t="s">
        <v>311</v>
      </c>
      <c r="H86" s="18">
        <v>20230000895</v>
      </c>
      <c r="I86" s="30">
        <v>44936</v>
      </c>
      <c r="J86" s="98">
        <f t="shared" si="2"/>
        <v>4598.46</v>
      </c>
      <c r="K86" s="98">
        <f t="shared" si="1"/>
        <v>229.923</v>
      </c>
    </row>
    <row r="87" s="73" customFormat="1" ht="19.9" customHeight="1" spans="1:11">
      <c r="A87" s="85">
        <v>87</v>
      </c>
      <c r="B87" s="86" t="s">
        <v>490</v>
      </c>
      <c r="C87" s="87">
        <v>143.33</v>
      </c>
      <c r="D87" s="13" t="s">
        <v>491</v>
      </c>
      <c r="E87" s="10">
        <v>7857</v>
      </c>
      <c r="F87" s="10">
        <v>1126144</v>
      </c>
      <c r="G87" s="14" t="s">
        <v>308</v>
      </c>
      <c r="H87" s="18">
        <v>20230000774</v>
      </c>
      <c r="I87" s="30">
        <v>44929</v>
      </c>
      <c r="J87" s="98">
        <f t="shared" si="2"/>
        <v>6756.864</v>
      </c>
      <c r="K87" s="98">
        <f t="shared" si="1"/>
        <v>337.8432</v>
      </c>
    </row>
    <row r="88" s="73" customFormat="1" ht="19.9" customHeight="1" spans="1:11">
      <c r="A88" s="85">
        <v>88</v>
      </c>
      <c r="B88" s="86" t="s">
        <v>492</v>
      </c>
      <c r="C88" s="87">
        <v>142.14</v>
      </c>
      <c r="D88" s="13" t="s">
        <v>493</v>
      </c>
      <c r="E88" s="10">
        <v>5086.1</v>
      </c>
      <c r="F88" s="10">
        <v>722938</v>
      </c>
      <c r="G88" s="14" t="s">
        <v>79</v>
      </c>
      <c r="H88" s="14">
        <v>20230001006</v>
      </c>
      <c r="I88" s="30">
        <v>44927</v>
      </c>
      <c r="J88" s="98">
        <f t="shared" si="2"/>
        <v>4337.628</v>
      </c>
      <c r="K88" s="98">
        <f t="shared" si="1"/>
        <v>216.8814</v>
      </c>
    </row>
    <row r="89" s="73" customFormat="1" ht="19.9" customHeight="1" spans="1:11">
      <c r="A89" s="85">
        <v>89</v>
      </c>
      <c r="B89" s="88" t="s">
        <v>494</v>
      </c>
      <c r="C89" s="89">
        <v>151.49</v>
      </c>
      <c r="D89" s="13" t="s">
        <v>495</v>
      </c>
      <c r="E89" s="10">
        <v>5253.73</v>
      </c>
      <c r="F89" s="10">
        <v>795888</v>
      </c>
      <c r="G89" s="14" t="s">
        <v>364</v>
      </c>
      <c r="H89" s="18">
        <v>20230004123</v>
      </c>
      <c r="I89" s="30">
        <v>45049</v>
      </c>
      <c r="J89" s="98">
        <f t="shared" si="2"/>
        <v>4775.328</v>
      </c>
      <c r="K89" s="98">
        <f t="shared" si="1"/>
        <v>238.7664</v>
      </c>
    </row>
    <row r="90" s="73" customFormat="1" ht="19.9" customHeight="1" spans="1:11">
      <c r="A90" s="85">
        <v>90</v>
      </c>
      <c r="B90" s="88" t="s">
        <v>496</v>
      </c>
      <c r="C90" s="89">
        <v>142.14</v>
      </c>
      <c r="D90" s="13" t="s">
        <v>497</v>
      </c>
      <c r="E90" s="10">
        <v>5136.38</v>
      </c>
      <c r="F90" s="10">
        <v>730085</v>
      </c>
      <c r="G90" s="14" t="s">
        <v>79</v>
      </c>
      <c r="H90" s="14">
        <v>20230001471</v>
      </c>
      <c r="I90" s="30">
        <v>44931</v>
      </c>
      <c r="J90" s="98">
        <f t="shared" si="2"/>
        <v>4380.51</v>
      </c>
      <c r="K90" s="98">
        <f t="shared" si="1"/>
        <v>219.0255</v>
      </c>
    </row>
    <row r="91" s="73" customFormat="1" ht="19.9" customHeight="1" spans="1:11">
      <c r="A91" s="85">
        <v>91</v>
      </c>
      <c r="B91" s="88" t="s">
        <v>498</v>
      </c>
      <c r="C91" s="89">
        <v>151.49</v>
      </c>
      <c r="D91" s="13" t="s">
        <v>499</v>
      </c>
      <c r="E91" s="10">
        <v>5313.88</v>
      </c>
      <c r="F91" s="10">
        <v>805000</v>
      </c>
      <c r="G91" s="14" t="s">
        <v>325</v>
      </c>
      <c r="H91" s="18">
        <v>20230003708</v>
      </c>
      <c r="I91" s="30">
        <v>45001</v>
      </c>
      <c r="J91" s="98">
        <f>F91*0.004</f>
        <v>3220</v>
      </c>
      <c r="K91" s="98">
        <f t="shared" si="1"/>
        <v>161</v>
      </c>
    </row>
    <row r="92" s="73" customFormat="1" ht="19.9" customHeight="1" spans="1:11">
      <c r="A92" s="85">
        <v>92</v>
      </c>
      <c r="B92" s="86" t="s">
        <v>500</v>
      </c>
      <c r="C92" s="89">
        <v>142.14</v>
      </c>
      <c r="D92" s="13" t="s">
        <v>501</v>
      </c>
      <c r="E92" s="10">
        <v>5166.385</v>
      </c>
      <c r="F92" s="10">
        <v>734350</v>
      </c>
      <c r="G92" s="14" t="s">
        <v>302</v>
      </c>
      <c r="H92" s="14">
        <v>20230000803</v>
      </c>
      <c r="I92" s="30">
        <v>44963</v>
      </c>
      <c r="J92" s="98">
        <f>F92*0.004</f>
        <v>2937.4</v>
      </c>
      <c r="K92" s="98">
        <f t="shared" si="1"/>
        <v>146.87</v>
      </c>
    </row>
    <row r="93" s="73" customFormat="1" ht="19.9" customHeight="1" spans="1:11">
      <c r="A93" s="85">
        <v>93</v>
      </c>
      <c r="B93" s="88" t="s">
        <v>502</v>
      </c>
      <c r="C93" s="89">
        <v>151.49</v>
      </c>
      <c r="D93" s="13" t="s">
        <v>503</v>
      </c>
      <c r="E93" s="10">
        <v>5300</v>
      </c>
      <c r="F93" s="10">
        <v>802897</v>
      </c>
      <c r="G93" s="14" t="s">
        <v>79</v>
      </c>
      <c r="H93" s="18">
        <v>20230002472</v>
      </c>
      <c r="I93" s="30">
        <v>45000</v>
      </c>
      <c r="J93" s="98">
        <f>F93*0.006</f>
        <v>4817.382</v>
      </c>
      <c r="K93" s="98">
        <f t="shared" si="1"/>
        <v>240.8691</v>
      </c>
    </row>
    <row r="94" s="73" customFormat="1" ht="19.9" customHeight="1" spans="1:11">
      <c r="A94" s="85">
        <v>94</v>
      </c>
      <c r="B94" s="86" t="s">
        <v>504</v>
      </c>
      <c r="C94" s="99">
        <v>142.14</v>
      </c>
      <c r="D94" s="13" t="s">
        <v>505</v>
      </c>
      <c r="E94" s="10">
        <v>5944.84</v>
      </c>
      <c r="F94" s="10">
        <v>845000</v>
      </c>
      <c r="G94" s="14" t="s">
        <v>359</v>
      </c>
      <c r="H94" s="14">
        <v>20230009580</v>
      </c>
      <c r="I94" s="30">
        <v>45240</v>
      </c>
      <c r="J94" s="98">
        <f>F94*0.004</f>
        <v>3380</v>
      </c>
      <c r="K94" s="98">
        <f t="shared" si="1"/>
        <v>169</v>
      </c>
    </row>
    <row r="95" s="73" customFormat="1" ht="19.9" customHeight="1" spans="1:11">
      <c r="A95" s="85">
        <v>95</v>
      </c>
      <c r="B95" s="88" t="s">
        <v>506</v>
      </c>
      <c r="C95" s="89">
        <v>151.49</v>
      </c>
      <c r="D95" s="13" t="s">
        <v>507</v>
      </c>
      <c r="E95" s="10">
        <v>5360</v>
      </c>
      <c r="F95" s="10">
        <v>811986</v>
      </c>
      <c r="G95" s="14" t="s">
        <v>79</v>
      </c>
      <c r="H95" s="18">
        <v>20230002805</v>
      </c>
      <c r="I95" s="30">
        <v>44975</v>
      </c>
      <c r="J95" s="98">
        <f>F95*0.006</f>
        <v>4871.916</v>
      </c>
      <c r="K95" s="98">
        <f t="shared" si="1"/>
        <v>243.5958</v>
      </c>
    </row>
    <row r="96" s="73" customFormat="1" ht="19.9" customHeight="1" spans="1:11">
      <c r="A96" s="85">
        <v>96</v>
      </c>
      <c r="B96" s="86" t="s">
        <v>508</v>
      </c>
      <c r="C96" s="87">
        <v>142.14</v>
      </c>
      <c r="D96" s="13" t="s">
        <v>509</v>
      </c>
      <c r="E96" s="10">
        <v>5261.385</v>
      </c>
      <c r="F96" s="10">
        <v>747853</v>
      </c>
      <c r="G96" s="14" t="s">
        <v>375</v>
      </c>
      <c r="H96" s="14">
        <v>20230001038</v>
      </c>
      <c r="I96" s="30">
        <v>44927</v>
      </c>
      <c r="J96" s="98">
        <f>F96*0.004</f>
        <v>2991.412</v>
      </c>
      <c r="K96" s="98">
        <f t="shared" si="1"/>
        <v>149.5706</v>
      </c>
    </row>
    <row r="97" s="73" customFormat="1" ht="19.9" customHeight="1" spans="1:11">
      <c r="A97" s="85">
        <v>97</v>
      </c>
      <c r="B97" s="88" t="s">
        <v>510</v>
      </c>
      <c r="C97" s="87">
        <v>151.49</v>
      </c>
      <c r="D97" s="13" t="s">
        <v>511</v>
      </c>
      <c r="E97" s="10">
        <v>5175.37</v>
      </c>
      <c r="F97" s="10">
        <v>784017</v>
      </c>
      <c r="G97" s="14" t="s">
        <v>308</v>
      </c>
      <c r="H97" s="18">
        <v>20230001396</v>
      </c>
      <c r="I97" s="30">
        <v>44930</v>
      </c>
      <c r="J97" s="98">
        <f>F97*0.006</f>
        <v>4704.102</v>
      </c>
      <c r="K97" s="98">
        <f t="shared" si="1"/>
        <v>235.2051</v>
      </c>
    </row>
    <row r="98" s="73" customFormat="1" ht="19.9" customHeight="1" spans="1:11">
      <c r="A98" s="85">
        <v>98</v>
      </c>
      <c r="B98" s="86" t="s">
        <v>512</v>
      </c>
      <c r="C98" s="87">
        <v>142.14</v>
      </c>
      <c r="D98" s="13" t="s">
        <v>513</v>
      </c>
      <c r="E98" s="10">
        <v>5306.38</v>
      </c>
      <c r="F98" s="10">
        <v>754249</v>
      </c>
      <c r="G98" s="14" t="s">
        <v>308</v>
      </c>
      <c r="H98" s="14">
        <v>20230001256</v>
      </c>
      <c r="I98" s="30">
        <v>44927</v>
      </c>
      <c r="J98" s="98">
        <f>F98*0.006</f>
        <v>4525.494</v>
      </c>
      <c r="K98" s="98">
        <f t="shared" si="1"/>
        <v>226.2747</v>
      </c>
    </row>
    <row r="99" s="73" customFormat="1" ht="19.9" customHeight="1" spans="1:11">
      <c r="A99" s="85">
        <v>99</v>
      </c>
      <c r="B99" s="88" t="s">
        <v>514</v>
      </c>
      <c r="C99" s="87">
        <v>151.49</v>
      </c>
      <c r="D99" s="13" t="s">
        <v>515</v>
      </c>
      <c r="E99" s="100">
        <v>5412.09</v>
      </c>
      <c r="F99" s="10">
        <v>819878</v>
      </c>
      <c r="G99" s="14" t="s">
        <v>325</v>
      </c>
      <c r="H99" s="14">
        <v>20230001540</v>
      </c>
      <c r="I99" s="30">
        <v>44962</v>
      </c>
      <c r="J99" s="98">
        <f>F99*0.004</f>
        <v>3279.512</v>
      </c>
      <c r="K99" s="98">
        <f t="shared" si="1"/>
        <v>163.9756</v>
      </c>
    </row>
    <row r="100" s="73" customFormat="1" ht="19.9" customHeight="1" spans="1:11">
      <c r="A100" s="85">
        <v>100</v>
      </c>
      <c r="B100" s="86" t="s">
        <v>516</v>
      </c>
      <c r="C100" s="87">
        <v>142.14</v>
      </c>
      <c r="D100" s="13" t="s">
        <v>517</v>
      </c>
      <c r="E100" s="10">
        <v>5331.385</v>
      </c>
      <c r="F100" s="10">
        <v>757803</v>
      </c>
      <c r="G100" s="14" t="s">
        <v>308</v>
      </c>
      <c r="H100" s="14">
        <v>20230001409</v>
      </c>
      <c r="I100" s="30">
        <v>44934</v>
      </c>
      <c r="J100" s="98">
        <f>F100*0.006</f>
        <v>4546.818</v>
      </c>
      <c r="K100" s="98">
        <f t="shared" si="1"/>
        <v>227.3409</v>
      </c>
    </row>
    <row r="101" s="73" customFormat="1" ht="19.9" customHeight="1" spans="1:11">
      <c r="A101" s="85">
        <v>101</v>
      </c>
      <c r="B101" s="88" t="s">
        <v>518</v>
      </c>
      <c r="C101" s="87">
        <v>151.49</v>
      </c>
      <c r="D101" s="13" t="s">
        <v>519</v>
      </c>
      <c r="E101" s="10">
        <v>5460</v>
      </c>
      <c r="F101" s="10">
        <v>827135</v>
      </c>
      <c r="G101" s="14" t="s">
        <v>79</v>
      </c>
      <c r="H101" s="18">
        <v>20230001886</v>
      </c>
      <c r="I101" s="30">
        <v>44975</v>
      </c>
      <c r="J101" s="98">
        <f>F101*0.006</f>
        <v>4962.81</v>
      </c>
      <c r="K101" s="98">
        <f t="shared" si="1"/>
        <v>248.1405</v>
      </c>
    </row>
    <row r="102" s="73" customFormat="1" ht="19.9" customHeight="1" spans="1:11">
      <c r="A102" s="85">
        <v>102</v>
      </c>
      <c r="B102" s="86" t="s">
        <v>520</v>
      </c>
      <c r="C102" s="87">
        <v>142.14</v>
      </c>
      <c r="D102" s="13" t="s">
        <v>521</v>
      </c>
      <c r="E102" s="10">
        <v>5376.38</v>
      </c>
      <c r="F102" s="10">
        <v>764199</v>
      </c>
      <c r="G102" s="14" t="s">
        <v>296</v>
      </c>
      <c r="H102" s="14">
        <v>20230002447</v>
      </c>
      <c r="I102" s="30">
        <v>44927</v>
      </c>
      <c r="J102" s="98">
        <f>F102*0.004</f>
        <v>3056.796</v>
      </c>
      <c r="K102" s="98">
        <f t="shared" si="1"/>
        <v>152.8398</v>
      </c>
    </row>
    <row r="103" s="73" customFormat="1" ht="19.9" customHeight="1" spans="1:11">
      <c r="A103" s="85">
        <v>103</v>
      </c>
      <c r="B103" s="88" t="s">
        <v>522</v>
      </c>
      <c r="C103" s="87">
        <v>151.49</v>
      </c>
      <c r="D103" s="13" t="s">
        <v>523</v>
      </c>
      <c r="E103" s="10">
        <v>5550</v>
      </c>
      <c r="F103" s="10">
        <v>840770</v>
      </c>
      <c r="G103" s="14" t="s">
        <v>364</v>
      </c>
      <c r="H103" s="14">
        <v>20230001880</v>
      </c>
      <c r="I103" s="30">
        <v>44970</v>
      </c>
      <c r="J103" s="98">
        <f>F103*0.006</f>
        <v>5044.62</v>
      </c>
      <c r="K103" s="98">
        <f t="shared" si="1"/>
        <v>252.231</v>
      </c>
    </row>
    <row r="104" s="73" customFormat="1" ht="19.9" customHeight="1" spans="1:11">
      <c r="A104" s="85">
        <v>104</v>
      </c>
      <c r="B104" s="95" t="s">
        <v>524</v>
      </c>
      <c r="C104" s="87">
        <v>142.14</v>
      </c>
      <c r="D104" s="13" t="s">
        <v>525</v>
      </c>
      <c r="E104" s="10">
        <v>5396.384</v>
      </c>
      <c r="F104" s="10">
        <v>767042</v>
      </c>
      <c r="G104" s="14" t="s">
        <v>332</v>
      </c>
      <c r="H104" s="18">
        <v>20230000675</v>
      </c>
      <c r="I104" s="30">
        <v>44942</v>
      </c>
      <c r="J104" s="98">
        <f>F104*0.006</f>
        <v>4602.252</v>
      </c>
      <c r="K104" s="98">
        <f t="shared" si="1"/>
        <v>230.1126</v>
      </c>
    </row>
    <row r="105" s="73" customFormat="1" ht="19.9" customHeight="1" spans="1:11">
      <c r="A105" s="85">
        <v>105</v>
      </c>
      <c r="B105" s="88" t="s">
        <v>526</v>
      </c>
      <c r="C105" s="87">
        <v>151.49</v>
      </c>
      <c r="D105" s="13" t="s">
        <v>527</v>
      </c>
      <c r="E105" s="10">
        <v>5617.27</v>
      </c>
      <c r="F105" s="10">
        <v>850960</v>
      </c>
      <c r="G105" s="14" t="s">
        <v>364</v>
      </c>
      <c r="H105" s="18">
        <v>20230004799</v>
      </c>
      <c r="I105" s="30">
        <v>44991</v>
      </c>
      <c r="J105" s="98">
        <f>F105*0.006</f>
        <v>5105.76</v>
      </c>
      <c r="K105" s="98">
        <f t="shared" si="1"/>
        <v>255.288</v>
      </c>
    </row>
    <row r="106" s="73" customFormat="1" ht="19.9" customHeight="1" spans="1:11">
      <c r="A106" s="85">
        <v>106</v>
      </c>
      <c r="B106" s="88" t="s">
        <v>528</v>
      </c>
      <c r="C106" s="87">
        <v>142.14</v>
      </c>
      <c r="D106" s="13" t="s">
        <v>529</v>
      </c>
      <c r="E106" s="10">
        <v>6246.42</v>
      </c>
      <c r="F106" s="10">
        <v>887866</v>
      </c>
      <c r="G106" s="14" t="s">
        <v>530</v>
      </c>
      <c r="H106" s="18">
        <v>20230000863</v>
      </c>
      <c r="I106" s="30">
        <v>44935</v>
      </c>
      <c r="J106" s="98">
        <f>F106*0.004</f>
        <v>3551.464</v>
      </c>
      <c r="K106" s="98">
        <f t="shared" si="1"/>
        <v>177.5732</v>
      </c>
    </row>
    <row r="107" s="73" customFormat="1" ht="19.9" customHeight="1" spans="1:11">
      <c r="A107" s="85">
        <v>107</v>
      </c>
      <c r="B107" s="86" t="s">
        <v>531</v>
      </c>
      <c r="C107" s="87">
        <v>151.49</v>
      </c>
      <c r="D107" s="13" t="s">
        <v>532</v>
      </c>
      <c r="E107" s="10">
        <v>6230</v>
      </c>
      <c r="F107" s="10">
        <v>943783</v>
      </c>
      <c r="G107" s="14" t="s">
        <v>311</v>
      </c>
      <c r="H107" s="18">
        <v>20230004274</v>
      </c>
      <c r="I107" s="30">
        <v>44985</v>
      </c>
      <c r="J107" s="98">
        <f>F107*0.006</f>
        <v>5662.698</v>
      </c>
      <c r="K107" s="98">
        <f t="shared" si="1"/>
        <v>283.1349</v>
      </c>
    </row>
    <row r="108" s="73" customFormat="1" ht="19.9" customHeight="1" spans="1:11">
      <c r="A108" s="85">
        <v>108</v>
      </c>
      <c r="B108" s="95" t="s">
        <v>533</v>
      </c>
      <c r="C108" s="87">
        <v>107.8</v>
      </c>
      <c r="D108" s="13" t="s">
        <v>534</v>
      </c>
      <c r="E108" s="10">
        <v>7961</v>
      </c>
      <c r="F108" s="10">
        <v>858196</v>
      </c>
      <c r="G108" s="14" t="s">
        <v>308</v>
      </c>
      <c r="H108" s="14">
        <v>20230001252</v>
      </c>
      <c r="I108" s="30">
        <v>44933</v>
      </c>
      <c r="J108" s="98">
        <f>F108*0.006</f>
        <v>5149.176</v>
      </c>
      <c r="K108" s="98">
        <f t="shared" si="1"/>
        <v>257.4588</v>
      </c>
    </row>
    <row r="109" s="73" customFormat="1" ht="19.9" customHeight="1" spans="1:11">
      <c r="A109" s="85">
        <v>109</v>
      </c>
      <c r="B109" s="88" t="s">
        <v>535</v>
      </c>
      <c r="C109" s="87">
        <v>107.62</v>
      </c>
      <c r="D109" s="13" t="s">
        <v>536</v>
      </c>
      <c r="E109" s="10">
        <v>8000</v>
      </c>
      <c r="F109" s="10">
        <v>860960</v>
      </c>
      <c r="G109" s="14" t="s">
        <v>302</v>
      </c>
      <c r="H109" s="18">
        <v>20230004510</v>
      </c>
      <c r="I109" s="30">
        <v>45046</v>
      </c>
      <c r="J109" s="98">
        <f>F109*0.004</f>
        <v>3443.84</v>
      </c>
      <c r="K109" s="98">
        <f t="shared" si="1"/>
        <v>172.192</v>
      </c>
    </row>
    <row r="110" s="73" customFormat="1" ht="19.9" customHeight="1" spans="1:11">
      <c r="A110" s="85">
        <v>110</v>
      </c>
      <c r="B110" s="88" t="s">
        <v>537</v>
      </c>
      <c r="C110" s="87">
        <v>107.98</v>
      </c>
      <c r="D110" s="13" t="s">
        <v>538</v>
      </c>
      <c r="E110" s="10">
        <v>5606.13</v>
      </c>
      <c r="F110" s="10">
        <v>605350</v>
      </c>
      <c r="G110" s="14" t="s">
        <v>539</v>
      </c>
      <c r="H110" s="18">
        <v>20240000951</v>
      </c>
      <c r="I110" s="30">
        <v>45179</v>
      </c>
      <c r="J110" s="98">
        <f>F110*0.007</f>
        <v>4237.45</v>
      </c>
      <c r="K110" s="98">
        <f t="shared" si="1"/>
        <v>211.8725</v>
      </c>
    </row>
    <row r="111" s="73" customFormat="1" ht="19.9" customHeight="1" spans="1:11">
      <c r="A111" s="85">
        <v>111</v>
      </c>
      <c r="B111" s="86" t="s">
        <v>540</v>
      </c>
      <c r="C111" s="87">
        <v>107.62</v>
      </c>
      <c r="D111" s="13" t="s">
        <v>541</v>
      </c>
      <c r="E111" s="10">
        <v>5600</v>
      </c>
      <c r="F111" s="10">
        <v>602672</v>
      </c>
      <c r="G111" s="14" t="s">
        <v>318</v>
      </c>
      <c r="H111" s="18">
        <v>20230010589</v>
      </c>
      <c r="I111" s="30">
        <v>45284</v>
      </c>
      <c r="J111" s="98">
        <f>F111*0.004</f>
        <v>2410.688</v>
      </c>
      <c r="K111" s="98">
        <f t="shared" si="1"/>
        <v>120.5344</v>
      </c>
    </row>
    <row r="112" s="73" customFormat="1" ht="19.9" customHeight="1" spans="1:11">
      <c r="A112" s="85">
        <v>112</v>
      </c>
      <c r="B112" s="88" t="s">
        <v>542</v>
      </c>
      <c r="C112" s="87">
        <v>107.98</v>
      </c>
      <c r="D112" s="13" t="s">
        <v>543</v>
      </c>
      <c r="E112" s="10">
        <v>5610</v>
      </c>
      <c r="F112" s="10">
        <v>605768</v>
      </c>
      <c r="G112" s="14" t="s">
        <v>375</v>
      </c>
      <c r="H112" s="18">
        <v>20230005423</v>
      </c>
      <c r="I112" s="30">
        <v>45084</v>
      </c>
      <c r="J112" s="98">
        <f>F112*0.004</f>
        <v>2423.072</v>
      </c>
      <c r="K112" s="98">
        <f t="shared" si="1"/>
        <v>121.1536</v>
      </c>
    </row>
    <row r="113" s="73" customFormat="1" ht="19.9" customHeight="1" spans="1:11">
      <c r="A113" s="85">
        <v>113</v>
      </c>
      <c r="B113" s="86" t="s">
        <v>544</v>
      </c>
      <c r="C113" s="87">
        <v>107.62</v>
      </c>
      <c r="D113" s="13" t="s">
        <v>545</v>
      </c>
      <c r="E113" s="10">
        <v>5621.63</v>
      </c>
      <c r="F113" s="10">
        <v>605000</v>
      </c>
      <c r="G113" s="3" t="s">
        <v>546</v>
      </c>
      <c r="H113" s="18">
        <v>20240000174</v>
      </c>
      <c r="I113" s="30">
        <v>45262</v>
      </c>
      <c r="J113" s="98">
        <f>F113*0.005</f>
        <v>3025</v>
      </c>
      <c r="K113" s="98">
        <f t="shared" si="1"/>
        <v>151.25</v>
      </c>
    </row>
    <row r="114" s="73" customFormat="1" ht="19.9" customHeight="1" spans="1:11">
      <c r="A114" s="85">
        <v>114</v>
      </c>
      <c r="B114" s="88" t="s">
        <v>547</v>
      </c>
      <c r="C114" s="87">
        <v>107.98</v>
      </c>
      <c r="D114" s="13" t="s">
        <v>548</v>
      </c>
      <c r="E114" s="10">
        <v>5741.8</v>
      </c>
      <c r="F114" s="10">
        <v>620000</v>
      </c>
      <c r="G114" s="14" t="s">
        <v>549</v>
      </c>
      <c r="H114" s="18">
        <v>20230005291</v>
      </c>
      <c r="I114" s="30">
        <v>45062</v>
      </c>
      <c r="J114" s="98">
        <f>F114*0.006</f>
        <v>3720</v>
      </c>
      <c r="K114" s="98">
        <f t="shared" si="1"/>
        <v>186</v>
      </c>
    </row>
    <row r="115" s="73" customFormat="1" ht="19.9" customHeight="1" spans="1:11">
      <c r="A115" s="85">
        <v>115</v>
      </c>
      <c r="B115" s="86" t="s">
        <v>550</v>
      </c>
      <c r="C115" s="87">
        <v>107.62</v>
      </c>
      <c r="D115" s="13" t="s">
        <v>551</v>
      </c>
      <c r="E115" s="10">
        <v>5761.01</v>
      </c>
      <c r="F115" s="10">
        <v>620000</v>
      </c>
      <c r="G115" s="14" t="s">
        <v>117</v>
      </c>
      <c r="H115" s="18">
        <v>20230005335</v>
      </c>
      <c r="I115" s="30">
        <v>45095</v>
      </c>
      <c r="J115" s="98">
        <f>F115*0.004</f>
        <v>2480</v>
      </c>
      <c r="K115" s="98">
        <f t="shared" si="1"/>
        <v>124</v>
      </c>
    </row>
    <row r="116" s="73" customFormat="1" ht="19.9" customHeight="1" spans="1:11">
      <c r="A116" s="85">
        <v>116</v>
      </c>
      <c r="B116" s="88" t="s">
        <v>552</v>
      </c>
      <c r="C116" s="87">
        <v>107.98</v>
      </c>
      <c r="D116" s="13" t="s">
        <v>553</v>
      </c>
      <c r="E116" s="10">
        <v>5463.974</v>
      </c>
      <c r="F116" s="10">
        <v>590000</v>
      </c>
      <c r="G116" s="14" t="s">
        <v>79</v>
      </c>
      <c r="H116" s="18">
        <v>20230004096</v>
      </c>
      <c r="I116" s="30">
        <v>45049</v>
      </c>
      <c r="J116" s="98">
        <f>F116*0.006</f>
        <v>3540</v>
      </c>
      <c r="K116" s="98">
        <f t="shared" si="1"/>
        <v>177</v>
      </c>
    </row>
    <row r="117" s="73" customFormat="1" ht="19.9" customHeight="1" spans="1:11">
      <c r="A117" s="85">
        <v>117</v>
      </c>
      <c r="B117" s="86" t="s">
        <v>554</v>
      </c>
      <c r="C117" s="87">
        <v>107.62</v>
      </c>
      <c r="D117" s="13" t="s">
        <v>555</v>
      </c>
      <c r="E117" s="10">
        <v>5519.63</v>
      </c>
      <c r="F117" s="10">
        <v>594023</v>
      </c>
      <c r="G117" s="101" t="s">
        <v>356</v>
      </c>
      <c r="H117" s="18">
        <v>20230004446</v>
      </c>
      <c r="I117" s="30">
        <v>45040</v>
      </c>
      <c r="J117" s="98">
        <f>F117*0.006</f>
        <v>3564.138</v>
      </c>
      <c r="K117" s="98">
        <f t="shared" si="1"/>
        <v>178.2069</v>
      </c>
    </row>
    <row r="118" s="73" customFormat="1" ht="19.9" customHeight="1" spans="1:11">
      <c r="A118" s="85">
        <v>118</v>
      </c>
      <c r="B118" s="88" t="s">
        <v>556</v>
      </c>
      <c r="C118" s="87">
        <v>107.98</v>
      </c>
      <c r="D118" s="13" t="s">
        <v>557</v>
      </c>
      <c r="E118" s="10">
        <v>5566.28</v>
      </c>
      <c r="F118" s="10">
        <v>601047</v>
      </c>
      <c r="G118" s="101" t="s">
        <v>356</v>
      </c>
      <c r="H118" s="18">
        <v>20230006448</v>
      </c>
      <c r="I118" s="30">
        <v>45018</v>
      </c>
      <c r="J118" s="98">
        <f>F118*0.006</f>
        <v>3606.282</v>
      </c>
      <c r="K118" s="98">
        <f t="shared" si="1"/>
        <v>180.3141</v>
      </c>
    </row>
    <row r="119" s="73" customFormat="1" ht="19.9" customHeight="1" spans="1:11">
      <c r="A119" s="85">
        <v>119</v>
      </c>
      <c r="B119" s="86" t="s">
        <v>558</v>
      </c>
      <c r="C119" s="87">
        <v>107.62</v>
      </c>
      <c r="D119" s="13" t="s">
        <v>559</v>
      </c>
      <c r="E119" s="10">
        <v>5269.38</v>
      </c>
      <c r="F119" s="10">
        <v>567091</v>
      </c>
      <c r="G119" s="14" t="s">
        <v>79</v>
      </c>
      <c r="H119" s="14">
        <v>20230000696</v>
      </c>
      <c r="I119" s="30">
        <v>44929</v>
      </c>
      <c r="J119" s="98">
        <f>F119*0.006</f>
        <v>3402.546</v>
      </c>
      <c r="K119" s="98">
        <f t="shared" si="1"/>
        <v>170.1273</v>
      </c>
    </row>
    <row r="120" s="73" customFormat="1" ht="19.9" customHeight="1" spans="1:11">
      <c r="A120" s="85">
        <v>120</v>
      </c>
      <c r="B120" s="88" t="s">
        <v>560</v>
      </c>
      <c r="C120" s="87">
        <v>107.98</v>
      </c>
      <c r="D120" s="13" t="s">
        <v>561</v>
      </c>
      <c r="E120" s="10">
        <v>5653.65</v>
      </c>
      <c r="F120" s="10">
        <v>610481</v>
      </c>
      <c r="G120" s="101" t="s">
        <v>308</v>
      </c>
      <c r="H120" s="18">
        <v>20230003682</v>
      </c>
      <c r="I120" s="30">
        <v>45039</v>
      </c>
      <c r="J120" s="98">
        <f>F120*0.006</f>
        <v>3662.886</v>
      </c>
      <c r="K120" s="98">
        <f t="shared" si="1"/>
        <v>183.1443</v>
      </c>
    </row>
    <row r="121" s="73" customFormat="1" ht="19.9" customHeight="1" spans="1:11">
      <c r="A121" s="85">
        <v>121</v>
      </c>
      <c r="B121" s="86" t="s">
        <v>562</v>
      </c>
      <c r="C121" s="87">
        <v>107.62</v>
      </c>
      <c r="D121" s="13" t="s">
        <v>563</v>
      </c>
      <c r="E121" s="10">
        <v>5936.52</v>
      </c>
      <c r="F121" s="10">
        <v>638888</v>
      </c>
      <c r="G121" s="14" t="s">
        <v>296</v>
      </c>
      <c r="H121" s="18">
        <v>20230005209</v>
      </c>
      <c r="I121" s="30">
        <v>45092</v>
      </c>
      <c r="J121" s="98">
        <f>F121*0.004</f>
        <v>2555.552</v>
      </c>
      <c r="K121" s="98">
        <f t="shared" si="1"/>
        <v>127.7776</v>
      </c>
    </row>
    <row r="122" s="73" customFormat="1" ht="19.9" customHeight="1" spans="1:11">
      <c r="A122" s="85">
        <v>122</v>
      </c>
      <c r="B122" s="88" t="s">
        <v>564</v>
      </c>
      <c r="C122" s="87">
        <v>107.98</v>
      </c>
      <c r="D122" s="13" t="s">
        <v>565</v>
      </c>
      <c r="E122" s="10">
        <v>5640</v>
      </c>
      <c r="F122" s="10">
        <v>609007</v>
      </c>
      <c r="G122" s="14" t="s">
        <v>79</v>
      </c>
      <c r="H122" s="18">
        <v>20230004524</v>
      </c>
      <c r="I122" s="30">
        <v>45057</v>
      </c>
      <c r="J122" s="98">
        <f>F122*0.006</f>
        <v>3654.042</v>
      </c>
      <c r="K122" s="98">
        <f t="shared" si="1"/>
        <v>182.7021</v>
      </c>
    </row>
    <row r="123" s="73" customFormat="1" ht="19.9" customHeight="1" spans="1:11">
      <c r="A123" s="85">
        <v>123</v>
      </c>
      <c r="B123" s="88" t="s">
        <v>566</v>
      </c>
      <c r="C123" s="87">
        <v>107.62</v>
      </c>
      <c r="D123" s="13" t="s">
        <v>567</v>
      </c>
      <c r="E123" s="10">
        <v>5850</v>
      </c>
      <c r="F123" s="10">
        <v>629577</v>
      </c>
      <c r="G123" s="14" t="s">
        <v>79</v>
      </c>
      <c r="H123" s="18">
        <v>20230004341</v>
      </c>
      <c r="I123" s="30">
        <v>45061</v>
      </c>
      <c r="J123" s="98">
        <f>F123*0.006</f>
        <v>3777.462</v>
      </c>
      <c r="K123" s="98">
        <f t="shared" si="1"/>
        <v>188.8731</v>
      </c>
    </row>
    <row r="124" s="73" customFormat="1" ht="19.9" customHeight="1" spans="1:11">
      <c r="A124" s="85">
        <v>124</v>
      </c>
      <c r="B124" s="88" t="s">
        <v>568</v>
      </c>
      <c r="C124" s="87">
        <v>107.98</v>
      </c>
      <c r="D124" s="13" t="s">
        <v>569</v>
      </c>
      <c r="E124" s="10">
        <v>5985.136</v>
      </c>
      <c r="F124" s="10">
        <v>646275</v>
      </c>
      <c r="G124" s="14" t="s">
        <v>451</v>
      </c>
      <c r="H124" s="18">
        <v>20230005714</v>
      </c>
      <c r="I124" s="30">
        <v>45109</v>
      </c>
      <c r="J124" s="98">
        <f>F124*0.006</f>
        <v>3877.65</v>
      </c>
      <c r="K124" s="98">
        <f t="shared" si="1"/>
        <v>193.8825</v>
      </c>
    </row>
    <row r="125" s="73" customFormat="1" ht="19.9" customHeight="1" spans="1:11">
      <c r="A125" s="85">
        <v>125</v>
      </c>
      <c r="B125" s="86" t="s">
        <v>570</v>
      </c>
      <c r="C125" s="87">
        <v>107.62</v>
      </c>
      <c r="D125" s="13" t="s">
        <v>571</v>
      </c>
      <c r="E125" s="10">
        <v>5671.55</v>
      </c>
      <c r="F125" s="10">
        <v>610372</v>
      </c>
      <c r="G125" s="14" t="s">
        <v>344</v>
      </c>
      <c r="H125" s="18">
        <v>20230005006</v>
      </c>
      <c r="I125" s="30">
        <v>45052</v>
      </c>
      <c r="J125" s="98">
        <f>F125*0.004</f>
        <v>2441.488</v>
      </c>
      <c r="K125" s="98">
        <f t="shared" si="1"/>
        <v>122.0744</v>
      </c>
    </row>
    <row r="126" s="73" customFormat="1" ht="19.9" customHeight="1" spans="1:11">
      <c r="A126" s="85">
        <v>126</v>
      </c>
      <c r="B126" s="88" t="s">
        <v>572</v>
      </c>
      <c r="C126" s="87">
        <v>107.98</v>
      </c>
      <c r="D126" s="13" t="s">
        <v>573</v>
      </c>
      <c r="E126" s="10">
        <v>6019.63</v>
      </c>
      <c r="F126" s="10">
        <v>650000</v>
      </c>
      <c r="G126" s="14" t="s">
        <v>574</v>
      </c>
      <c r="H126" s="18">
        <v>20230007310</v>
      </c>
      <c r="I126" s="30">
        <v>45165</v>
      </c>
      <c r="J126" s="98">
        <f>F126*0.007</f>
        <v>4550</v>
      </c>
      <c r="K126" s="98">
        <f t="shared" si="1"/>
        <v>227.5</v>
      </c>
    </row>
    <row r="127" s="73" customFormat="1" ht="19.9" customHeight="1" spans="1:11">
      <c r="A127" s="85">
        <v>127</v>
      </c>
      <c r="B127" s="86" t="s">
        <v>575</v>
      </c>
      <c r="C127" s="87">
        <v>107.62</v>
      </c>
      <c r="D127" s="13" t="s">
        <v>576</v>
      </c>
      <c r="E127" s="10">
        <v>5737</v>
      </c>
      <c r="F127" s="10">
        <v>617416</v>
      </c>
      <c r="G127" s="14" t="s">
        <v>549</v>
      </c>
      <c r="H127" s="18">
        <v>20230004259</v>
      </c>
      <c r="I127" s="30">
        <v>45047</v>
      </c>
      <c r="J127" s="98">
        <f>F127*0.006</f>
        <v>3704.496</v>
      </c>
      <c r="K127" s="98">
        <f t="shared" si="1"/>
        <v>185.2248</v>
      </c>
    </row>
    <row r="128" s="73" customFormat="1" ht="19.9" customHeight="1" spans="1:11">
      <c r="A128" s="85">
        <v>128</v>
      </c>
      <c r="B128" s="88" t="s">
        <v>577</v>
      </c>
      <c r="C128" s="87">
        <v>107.98</v>
      </c>
      <c r="D128" s="13" t="s">
        <v>578</v>
      </c>
      <c r="E128" s="10">
        <v>7000</v>
      </c>
      <c r="F128" s="10">
        <v>755860</v>
      </c>
      <c r="G128" s="14" t="s">
        <v>356</v>
      </c>
      <c r="H128" s="18">
        <v>20230004417</v>
      </c>
      <c r="I128" s="30">
        <v>45062</v>
      </c>
      <c r="J128" s="98">
        <f>F128*0.006</f>
        <v>4535.16</v>
      </c>
      <c r="K128" s="98">
        <f t="shared" si="1"/>
        <v>226.758</v>
      </c>
    </row>
    <row r="129" s="73" customFormat="1" ht="19.9" customHeight="1" spans="1:11">
      <c r="A129" s="85">
        <v>129</v>
      </c>
      <c r="B129" s="86" t="s">
        <v>579</v>
      </c>
      <c r="C129" s="87">
        <v>107.62</v>
      </c>
      <c r="D129" s="13" t="s">
        <v>580</v>
      </c>
      <c r="E129" s="10">
        <v>7040</v>
      </c>
      <c r="F129" s="10">
        <v>757645</v>
      </c>
      <c r="G129" s="14" t="s">
        <v>581</v>
      </c>
      <c r="H129" s="18">
        <v>20230008690</v>
      </c>
      <c r="I129" s="30">
        <v>45109</v>
      </c>
      <c r="J129" s="98">
        <f>F129*0.007</f>
        <v>5303.515</v>
      </c>
      <c r="K129" s="98">
        <f t="shared" si="1"/>
        <v>265.17575</v>
      </c>
    </row>
    <row r="130" s="73" customFormat="1" ht="19.9" customHeight="1" spans="1:11">
      <c r="A130" s="85">
        <v>130</v>
      </c>
      <c r="B130" s="88" t="s">
        <v>582</v>
      </c>
      <c r="C130" s="87">
        <v>107.62</v>
      </c>
      <c r="D130" s="13" t="s">
        <v>583</v>
      </c>
      <c r="E130" s="10">
        <v>8158.335</v>
      </c>
      <c r="F130" s="10">
        <v>878000</v>
      </c>
      <c r="G130" s="14" t="s">
        <v>405</v>
      </c>
      <c r="H130" s="18">
        <v>20230004718</v>
      </c>
      <c r="I130" s="30">
        <v>45074</v>
      </c>
      <c r="J130" s="98">
        <f>F130*0.004</f>
        <v>3512</v>
      </c>
      <c r="K130" s="98">
        <f t="shared" si="1"/>
        <v>175.6</v>
      </c>
    </row>
    <row r="131" s="73" customFormat="1" ht="19.9" customHeight="1" spans="1:11">
      <c r="A131" s="85">
        <v>134</v>
      </c>
      <c r="B131" s="88" t="s">
        <v>584</v>
      </c>
      <c r="C131" s="87">
        <v>107.62</v>
      </c>
      <c r="D131" s="13" t="s">
        <v>585</v>
      </c>
      <c r="E131" s="10">
        <v>5342.87</v>
      </c>
      <c r="F131" s="10">
        <v>575000</v>
      </c>
      <c r="G131" s="14" t="s">
        <v>586</v>
      </c>
      <c r="H131" s="18">
        <v>20230004017</v>
      </c>
      <c r="I131" s="30">
        <v>45038</v>
      </c>
      <c r="J131" s="98">
        <f>F131*0.006</f>
        <v>3450</v>
      </c>
      <c r="K131" s="98">
        <f t="shared" ref="K131:K194" si="3">J131*0.05</f>
        <v>172.5</v>
      </c>
    </row>
    <row r="132" s="73" customFormat="1" ht="19.9" customHeight="1" spans="1:11">
      <c r="A132" s="85">
        <v>135</v>
      </c>
      <c r="B132" s="86" t="s">
        <v>587</v>
      </c>
      <c r="C132" s="87">
        <v>107.62</v>
      </c>
      <c r="D132" s="13" t="s">
        <v>588</v>
      </c>
      <c r="E132" s="10">
        <v>5600</v>
      </c>
      <c r="F132" s="10">
        <v>602672</v>
      </c>
      <c r="G132" s="14" t="s">
        <v>581</v>
      </c>
      <c r="H132" s="18">
        <v>20230006877</v>
      </c>
      <c r="I132" s="30">
        <v>45122</v>
      </c>
      <c r="J132" s="98">
        <f>F132*0.007</f>
        <v>4218.704</v>
      </c>
      <c r="K132" s="98">
        <f t="shared" si="3"/>
        <v>210.9352</v>
      </c>
    </row>
    <row r="133" s="73" customFormat="1" ht="19.9" customHeight="1" spans="1:11">
      <c r="A133" s="85">
        <v>136</v>
      </c>
      <c r="B133" s="88" t="s">
        <v>589</v>
      </c>
      <c r="C133" s="87">
        <v>107.62</v>
      </c>
      <c r="D133" s="13" t="s">
        <v>590</v>
      </c>
      <c r="E133" s="10">
        <v>5407.92</v>
      </c>
      <c r="F133" s="10">
        <v>582000</v>
      </c>
      <c r="G133" s="14" t="s">
        <v>586</v>
      </c>
      <c r="H133" s="18">
        <v>20230003985</v>
      </c>
      <c r="I133" s="30">
        <v>45039</v>
      </c>
      <c r="J133" s="98">
        <f>F133*0.006</f>
        <v>3492</v>
      </c>
      <c r="K133" s="98">
        <f t="shared" si="3"/>
        <v>174.6</v>
      </c>
    </row>
    <row r="134" s="73" customFormat="1" ht="19.9" customHeight="1" spans="1:11">
      <c r="A134" s="85">
        <v>137</v>
      </c>
      <c r="B134" s="17" t="s">
        <v>591</v>
      </c>
      <c r="C134" s="87">
        <v>107.62</v>
      </c>
      <c r="D134" s="13" t="s">
        <v>592</v>
      </c>
      <c r="E134" s="10">
        <v>5407.92</v>
      </c>
      <c r="F134" s="10">
        <v>582000</v>
      </c>
      <c r="G134" s="14" t="s">
        <v>586</v>
      </c>
      <c r="H134" s="14">
        <v>20230005181</v>
      </c>
      <c r="I134" s="30">
        <v>45039</v>
      </c>
      <c r="J134" s="98">
        <f>F134*0.006</f>
        <v>3492</v>
      </c>
      <c r="K134" s="98">
        <f t="shared" si="3"/>
        <v>174.6</v>
      </c>
    </row>
    <row r="135" s="73" customFormat="1" ht="19.9" customHeight="1" spans="1:11">
      <c r="A135" s="85">
        <v>138</v>
      </c>
      <c r="B135" s="95" t="s">
        <v>593</v>
      </c>
      <c r="C135" s="99">
        <v>107.62</v>
      </c>
      <c r="D135" s="13" t="s">
        <v>594</v>
      </c>
      <c r="E135" s="10">
        <v>5491.54</v>
      </c>
      <c r="F135" s="10">
        <v>591000</v>
      </c>
      <c r="G135" s="14" t="s">
        <v>332</v>
      </c>
      <c r="H135" s="18">
        <v>20230003520</v>
      </c>
      <c r="I135" s="30">
        <v>45033</v>
      </c>
      <c r="J135" s="98">
        <f>F135*0.006</f>
        <v>3546</v>
      </c>
      <c r="K135" s="98">
        <f t="shared" si="3"/>
        <v>177.3</v>
      </c>
    </row>
    <row r="136" s="73" customFormat="1" ht="19.9" customHeight="1" spans="1:11">
      <c r="A136" s="85">
        <v>139</v>
      </c>
      <c r="B136" s="95" t="s">
        <v>595</v>
      </c>
      <c r="C136" s="99">
        <v>107.62</v>
      </c>
      <c r="D136" s="13" t="s">
        <v>596</v>
      </c>
      <c r="E136" s="10">
        <v>5482.25</v>
      </c>
      <c r="F136" s="10">
        <v>590000</v>
      </c>
      <c r="G136" s="14" t="s">
        <v>332</v>
      </c>
      <c r="H136" s="18">
        <v>20230004181</v>
      </c>
      <c r="I136" s="30">
        <v>45033</v>
      </c>
      <c r="J136" s="98">
        <f>F136*0.006</f>
        <v>3540</v>
      </c>
      <c r="K136" s="98">
        <f t="shared" si="3"/>
        <v>177</v>
      </c>
    </row>
    <row r="137" s="73" customFormat="1" ht="19.9" customHeight="1" spans="1:11">
      <c r="A137" s="85">
        <v>140</v>
      </c>
      <c r="B137" s="95" t="s">
        <v>597</v>
      </c>
      <c r="C137" s="99">
        <v>107.62</v>
      </c>
      <c r="D137" s="13" t="s">
        <v>598</v>
      </c>
      <c r="E137" s="10">
        <v>5262.385</v>
      </c>
      <c r="F137" s="10">
        <v>566338</v>
      </c>
      <c r="G137" s="14" t="s">
        <v>296</v>
      </c>
      <c r="H137" s="14">
        <v>20230001086</v>
      </c>
      <c r="I137" s="30">
        <v>44929</v>
      </c>
      <c r="J137" s="98">
        <f>F137*0.004</f>
        <v>2265.352</v>
      </c>
      <c r="K137" s="98">
        <f t="shared" si="3"/>
        <v>113.2676</v>
      </c>
    </row>
    <row r="138" s="73" customFormat="1" ht="19.9" customHeight="1" spans="1:11">
      <c r="A138" s="85">
        <v>141</v>
      </c>
      <c r="B138" s="17" t="s">
        <v>599</v>
      </c>
      <c r="C138" s="99">
        <v>107.62</v>
      </c>
      <c r="D138" s="13" t="s">
        <v>600</v>
      </c>
      <c r="E138" s="10">
        <v>5256.38</v>
      </c>
      <c r="F138" s="10">
        <v>565692</v>
      </c>
      <c r="G138" s="14" t="s">
        <v>311</v>
      </c>
      <c r="H138" s="14">
        <v>20230001522</v>
      </c>
      <c r="I138" s="30">
        <v>44927</v>
      </c>
      <c r="J138" s="98">
        <f>F138*0.006</f>
        <v>3394.152</v>
      </c>
      <c r="K138" s="98">
        <f t="shared" si="3"/>
        <v>169.7076</v>
      </c>
    </row>
    <row r="139" s="73" customFormat="1" ht="19.9" customHeight="1" spans="1:11">
      <c r="A139" s="85">
        <v>142</v>
      </c>
      <c r="B139" s="95" t="s">
        <v>601</v>
      </c>
      <c r="C139" s="99">
        <v>107.62</v>
      </c>
      <c r="D139" s="13" t="s">
        <v>602</v>
      </c>
      <c r="E139" s="10">
        <v>5605.41</v>
      </c>
      <c r="F139" s="10">
        <v>603254</v>
      </c>
      <c r="G139" s="14" t="s">
        <v>308</v>
      </c>
      <c r="H139" s="18">
        <v>20230004547</v>
      </c>
      <c r="I139" s="30">
        <v>45048</v>
      </c>
      <c r="J139" s="98">
        <f>F139*0.006</f>
        <v>3619.524</v>
      </c>
      <c r="K139" s="98">
        <f t="shared" si="3"/>
        <v>180.9762</v>
      </c>
    </row>
    <row r="140" s="73" customFormat="1" ht="19.9" customHeight="1" spans="1:11">
      <c r="A140" s="85">
        <v>143</v>
      </c>
      <c r="B140" s="17" t="s">
        <v>603</v>
      </c>
      <c r="C140" s="99">
        <v>107.62</v>
      </c>
      <c r="D140" s="13" t="s">
        <v>604</v>
      </c>
      <c r="E140" s="10">
        <v>5301.38</v>
      </c>
      <c r="F140" s="10">
        <v>570535</v>
      </c>
      <c r="G140" s="14" t="s">
        <v>79</v>
      </c>
      <c r="H140" s="14">
        <v>20230005849</v>
      </c>
      <c r="I140" s="30">
        <v>44927</v>
      </c>
      <c r="J140" s="98">
        <f>F140*0.006</f>
        <v>3423.21</v>
      </c>
      <c r="K140" s="98">
        <f t="shared" si="3"/>
        <v>171.1605</v>
      </c>
    </row>
    <row r="141" s="73" customFormat="1" ht="19.9" customHeight="1" spans="1:11">
      <c r="A141" s="85">
        <v>144</v>
      </c>
      <c r="B141" s="95" t="s">
        <v>605</v>
      </c>
      <c r="C141" s="99">
        <v>107.62</v>
      </c>
      <c r="D141" s="13" t="s">
        <v>606</v>
      </c>
      <c r="E141" s="10">
        <v>5620</v>
      </c>
      <c r="F141" s="10">
        <v>604824</v>
      </c>
      <c r="G141" s="14" t="s">
        <v>607</v>
      </c>
      <c r="H141" s="18">
        <v>20230003722</v>
      </c>
      <c r="I141" s="30">
        <v>45042</v>
      </c>
      <c r="J141" s="98">
        <f>F141*0.004</f>
        <v>2419.296</v>
      </c>
      <c r="K141" s="98">
        <f t="shared" si="3"/>
        <v>120.9648</v>
      </c>
    </row>
    <row r="142" s="73" customFormat="1" ht="19.9" customHeight="1" spans="1:11">
      <c r="A142" s="85">
        <v>145</v>
      </c>
      <c r="B142" s="17" t="s">
        <v>608</v>
      </c>
      <c r="C142" s="99">
        <v>107.62</v>
      </c>
      <c r="D142" s="13" t="s">
        <v>609</v>
      </c>
      <c r="E142" s="10">
        <v>5621.63</v>
      </c>
      <c r="F142" s="10">
        <v>605000</v>
      </c>
      <c r="G142" s="14" t="s">
        <v>586</v>
      </c>
      <c r="H142" s="18">
        <v>20230005017</v>
      </c>
      <c r="I142" s="30">
        <v>45039</v>
      </c>
      <c r="J142" s="98">
        <f>F142*0.006</f>
        <v>3630</v>
      </c>
      <c r="K142" s="98">
        <f t="shared" si="3"/>
        <v>181.5</v>
      </c>
    </row>
    <row r="143" s="73" customFormat="1" ht="19.9" customHeight="1" spans="1:11">
      <c r="A143" s="85">
        <v>146</v>
      </c>
      <c r="B143" s="95" t="s">
        <v>610</v>
      </c>
      <c r="C143" s="99">
        <v>107.62</v>
      </c>
      <c r="D143" s="13" t="s">
        <v>611</v>
      </c>
      <c r="E143" s="10">
        <v>5657.76</v>
      </c>
      <c r="F143" s="10">
        <v>608888</v>
      </c>
      <c r="G143" s="14" t="s">
        <v>451</v>
      </c>
      <c r="H143" s="18">
        <v>20230004087</v>
      </c>
      <c r="I143" s="30">
        <v>45050</v>
      </c>
      <c r="J143" s="98">
        <f>F143*0.006</f>
        <v>3653.328</v>
      </c>
      <c r="K143" s="98">
        <f t="shared" si="3"/>
        <v>182.6664</v>
      </c>
    </row>
    <row r="144" s="73" customFormat="1" ht="19.9" customHeight="1" spans="1:11">
      <c r="A144" s="85">
        <v>147</v>
      </c>
      <c r="B144" s="17" t="s">
        <v>612</v>
      </c>
      <c r="C144" s="99">
        <v>107.62</v>
      </c>
      <c r="D144" s="13" t="s">
        <v>571</v>
      </c>
      <c r="E144" s="10">
        <v>5657.76</v>
      </c>
      <c r="F144" s="10">
        <v>608888</v>
      </c>
      <c r="G144" s="14" t="s">
        <v>364</v>
      </c>
      <c r="H144" s="18">
        <v>20230004283</v>
      </c>
      <c r="I144" s="30">
        <v>45051</v>
      </c>
      <c r="J144" s="98">
        <f>F144*0.006</f>
        <v>3653.328</v>
      </c>
      <c r="K144" s="98">
        <f t="shared" si="3"/>
        <v>182.6664</v>
      </c>
    </row>
    <row r="145" s="73" customFormat="1" ht="19.9" customHeight="1" spans="1:11">
      <c r="A145" s="85">
        <v>148</v>
      </c>
      <c r="B145" s="95" t="s">
        <v>613</v>
      </c>
      <c r="C145" s="99">
        <v>107.62</v>
      </c>
      <c r="D145" s="13" t="s">
        <v>614</v>
      </c>
      <c r="E145" s="10">
        <v>5950</v>
      </c>
      <c r="F145" s="10">
        <v>640339</v>
      </c>
      <c r="G145" s="14" t="s">
        <v>574</v>
      </c>
      <c r="H145" s="18">
        <v>20230007299</v>
      </c>
      <c r="I145" s="30">
        <v>45151</v>
      </c>
      <c r="J145" s="98">
        <f>F145*0.007</f>
        <v>4482.373</v>
      </c>
      <c r="K145" s="98">
        <f t="shared" si="3"/>
        <v>224.11865</v>
      </c>
    </row>
    <row r="146" s="73" customFormat="1" ht="19.9" customHeight="1" spans="1:11">
      <c r="A146" s="85">
        <v>149</v>
      </c>
      <c r="B146" s="17" t="s">
        <v>615</v>
      </c>
      <c r="C146" s="99">
        <v>107.62</v>
      </c>
      <c r="D146" s="13" t="s">
        <v>616</v>
      </c>
      <c r="E146" s="10">
        <v>5965.43</v>
      </c>
      <c r="F146" s="10">
        <v>642000</v>
      </c>
      <c r="G146" s="14" t="s">
        <v>549</v>
      </c>
      <c r="H146" s="18">
        <v>20230004513</v>
      </c>
      <c r="I146" s="30">
        <v>45073</v>
      </c>
      <c r="J146" s="98">
        <f>F146*0.006</f>
        <v>3852</v>
      </c>
      <c r="K146" s="98">
        <f t="shared" si="3"/>
        <v>192.6</v>
      </c>
    </row>
    <row r="147" s="73" customFormat="1" ht="19.9" customHeight="1" spans="1:11">
      <c r="A147" s="85">
        <v>150</v>
      </c>
      <c r="B147" s="95" t="s">
        <v>617</v>
      </c>
      <c r="C147" s="99">
        <v>107.62</v>
      </c>
      <c r="D147" s="13" t="s">
        <v>618</v>
      </c>
      <c r="E147" s="10">
        <v>7116</v>
      </c>
      <c r="F147" s="10">
        <v>765824</v>
      </c>
      <c r="G147" s="14" t="s">
        <v>619</v>
      </c>
      <c r="H147" s="18">
        <v>20230006280</v>
      </c>
      <c r="I147" s="30">
        <v>45122</v>
      </c>
      <c r="J147" s="98">
        <f>F147*0.006</f>
        <v>4594.944</v>
      </c>
      <c r="K147" s="98">
        <f t="shared" si="3"/>
        <v>229.7472</v>
      </c>
    </row>
    <row r="148" s="73" customFormat="1" ht="19.9" customHeight="1" spans="1:11">
      <c r="A148" s="85">
        <v>151</v>
      </c>
      <c r="B148" s="95" t="s">
        <v>620</v>
      </c>
      <c r="C148" s="99">
        <v>107.62</v>
      </c>
      <c r="D148" s="13" t="s">
        <v>621</v>
      </c>
      <c r="E148" s="10">
        <v>6968.965</v>
      </c>
      <c r="F148" s="10">
        <v>750000</v>
      </c>
      <c r="G148" s="14" t="s">
        <v>69</v>
      </c>
      <c r="H148" s="18">
        <v>20240000167</v>
      </c>
      <c r="I148" s="30">
        <v>45297</v>
      </c>
      <c r="J148" s="98">
        <f>F148*0.007</f>
        <v>5250</v>
      </c>
      <c r="K148" s="98">
        <f t="shared" si="3"/>
        <v>262.5</v>
      </c>
    </row>
    <row r="149" s="73" customFormat="1" ht="19.9" customHeight="1" spans="1:11">
      <c r="A149" s="85">
        <v>153</v>
      </c>
      <c r="B149" s="95" t="s">
        <v>622</v>
      </c>
      <c r="C149" s="99">
        <v>107.98</v>
      </c>
      <c r="D149" s="13" t="s">
        <v>623</v>
      </c>
      <c r="E149" s="10">
        <v>7992.01</v>
      </c>
      <c r="F149" s="10">
        <v>862977</v>
      </c>
      <c r="G149" s="14" t="s">
        <v>549</v>
      </c>
      <c r="H149" s="18">
        <v>20230003922</v>
      </c>
      <c r="I149" s="30">
        <v>45053</v>
      </c>
      <c r="J149" s="98">
        <f>F149*0.006</f>
        <v>5177.862</v>
      </c>
      <c r="K149" s="98">
        <f t="shared" si="3"/>
        <v>258.8931</v>
      </c>
    </row>
    <row r="150" s="73" customFormat="1" ht="19.9" customHeight="1" spans="1:11">
      <c r="A150" s="85">
        <v>155</v>
      </c>
      <c r="B150" s="17" t="s">
        <v>624</v>
      </c>
      <c r="C150" s="99">
        <v>107.98</v>
      </c>
      <c r="D150" s="13" t="s">
        <v>625</v>
      </c>
      <c r="E150" s="10">
        <v>5600</v>
      </c>
      <c r="F150" s="10">
        <v>604688</v>
      </c>
      <c r="G150" s="14" t="s">
        <v>353</v>
      </c>
      <c r="H150" s="18">
        <v>20240002568</v>
      </c>
      <c r="I150" s="103">
        <v>45401</v>
      </c>
      <c r="J150" s="98">
        <f>F150*0.007</f>
        <v>4232.816</v>
      </c>
      <c r="K150" s="98">
        <f t="shared" si="3"/>
        <v>211.6408</v>
      </c>
    </row>
    <row r="151" s="73" customFormat="1" ht="19.9" customHeight="1" spans="1:11">
      <c r="A151" s="85">
        <v>156</v>
      </c>
      <c r="B151" s="95" t="s">
        <v>626</v>
      </c>
      <c r="C151" s="99">
        <v>107.62</v>
      </c>
      <c r="D151" s="13" t="s">
        <v>627</v>
      </c>
      <c r="E151" s="10">
        <v>5650</v>
      </c>
      <c r="F151" s="10">
        <v>608053</v>
      </c>
      <c r="G151" s="14" t="s">
        <v>481</v>
      </c>
      <c r="H151" s="18">
        <v>20230007781</v>
      </c>
      <c r="I151" s="30">
        <v>45157</v>
      </c>
      <c r="J151" s="98">
        <f>F151*0.004</f>
        <v>2432.212</v>
      </c>
      <c r="K151" s="98">
        <f t="shared" si="3"/>
        <v>121.6106</v>
      </c>
    </row>
    <row r="152" s="73" customFormat="1" ht="19.9" customHeight="1" spans="1:11">
      <c r="A152" s="85">
        <v>157</v>
      </c>
      <c r="B152" s="17" t="s">
        <v>628</v>
      </c>
      <c r="C152" s="99">
        <v>107.98</v>
      </c>
      <c r="D152" s="13" t="s">
        <v>629</v>
      </c>
      <c r="E152" s="10">
        <v>5649</v>
      </c>
      <c r="F152" s="10">
        <v>609979</v>
      </c>
      <c r="G152" s="14" t="s">
        <v>630</v>
      </c>
      <c r="H152" s="18">
        <v>20230007554</v>
      </c>
      <c r="I152" s="31">
        <v>45158</v>
      </c>
      <c r="J152" s="98">
        <f>F152*0.005</f>
        <v>3049.895</v>
      </c>
      <c r="K152" s="98">
        <f t="shared" si="3"/>
        <v>152.49475</v>
      </c>
    </row>
    <row r="153" s="73" customFormat="1" ht="19.9" customHeight="1" spans="1:11">
      <c r="A153" s="85">
        <v>158</v>
      </c>
      <c r="B153" s="95" t="s">
        <v>631</v>
      </c>
      <c r="C153" s="99">
        <v>107.62</v>
      </c>
      <c r="D153" s="13" t="s">
        <v>632</v>
      </c>
      <c r="E153" s="10">
        <v>5723.84</v>
      </c>
      <c r="F153" s="10">
        <v>616000</v>
      </c>
      <c r="G153" s="14" t="s">
        <v>405</v>
      </c>
      <c r="H153" s="18">
        <v>20230005761</v>
      </c>
      <c r="I153" s="30">
        <v>45104</v>
      </c>
      <c r="J153" s="98">
        <f>F153*0.004</f>
        <v>2464</v>
      </c>
      <c r="K153" s="98">
        <f t="shared" si="3"/>
        <v>123.2</v>
      </c>
    </row>
    <row r="154" s="73" customFormat="1" ht="19.9" customHeight="1" spans="1:11">
      <c r="A154" s="85">
        <v>159</v>
      </c>
      <c r="B154" s="17" t="s">
        <v>633</v>
      </c>
      <c r="C154" s="99">
        <v>107.98</v>
      </c>
      <c r="D154" s="13" t="s">
        <v>634</v>
      </c>
      <c r="E154" s="10">
        <v>5660</v>
      </c>
      <c r="F154" s="10">
        <v>611167</v>
      </c>
      <c r="G154" s="14" t="s">
        <v>353</v>
      </c>
      <c r="H154" s="18">
        <v>20230006455</v>
      </c>
      <c r="I154" s="30">
        <v>45119</v>
      </c>
      <c r="J154" s="98">
        <f>F154*0.007</f>
        <v>4278.169</v>
      </c>
      <c r="K154" s="98">
        <f t="shared" si="3"/>
        <v>213.90845</v>
      </c>
    </row>
    <row r="155" s="73" customFormat="1" ht="19.9" customHeight="1" spans="1:11">
      <c r="A155" s="85">
        <v>160</v>
      </c>
      <c r="B155" s="95" t="s">
        <v>635</v>
      </c>
      <c r="C155" s="99">
        <v>107.62</v>
      </c>
      <c r="D155" s="13" t="s">
        <v>636</v>
      </c>
      <c r="E155" s="10">
        <v>5482.25</v>
      </c>
      <c r="F155" s="10">
        <v>590000</v>
      </c>
      <c r="G155" s="14" t="s">
        <v>332</v>
      </c>
      <c r="H155" s="18">
        <v>20230003794</v>
      </c>
      <c r="I155" s="30">
        <v>45036</v>
      </c>
      <c r="J155" s="98">
        <f>F155*0.006</f>
        <v>3540</v>
      </c>
      <c r="K155" s="98">
        <f t="shared" si="3"/>
        <v>177</v>
      </c>
    </row>
    <row r="156" s="73" customFormat="1" ht="19.9" customHeight="1" spans="1:11">
      <c r="A156" s="85">
        <v>161</v>
      </c>
      <c r="B156" s="17" t="s">
        <v>637</v>
      </c>
      <c r="C156" s="99">
        <v>107.98</v>
      </c>
      <c r="D156" s="13" t="s">
        <v>638</v>
      </c>
      <c r="E156" s="10">
        <v>5800</v>
      </c>
      <c r="F156" s="10">
        <v>626284</v>
      </c>
      <c r="G156" s="14" t="s">
        <v>101</v>
      </c>
      <c r="H156" s="18">
        <v>20230006337</v>
      </c>
      <c r="I156" s="30">
        <v>45126</v>
      </c>
      <c r="J156" s="98">
        <f>F156*0.007</f>
        <v>4383.988</v>
      </c>
      <c r="K156" s="98">
        <f t="shared" si="3"/>
        <v>219.1994</v>
      </c>
    </row>
    <row r="157" s="73" customFormat="1" ht="19.9" customHeight="1" spans="1:11">
      <c r="A157" s="85">
        <v>162</v>
      </c>
      <c r="B157" s="95" t="s">
        <v>639</v>
      </c>
      <c r="C157" s="99">
        <v>107.62</v>
      </c>
      <c r="D157" s="13" t="s">
        <v>640</v>
      </c>
      <c r="E157" s="10">
        <v>5566.5</v>
      </c>
      <c r="F157" s="10">
        <v>599067</v>
      </c>
      <c r="G157" s="14" t="s">
        <v>364</v>
      </c>
      <c r="H157" s="18">
        <v>20230003244</v>
      </c>
      <c r="I157" s="30">
        <v>45020</v>
      </c>
      <c r="J157" s="98">
        <f>F157*0.006</f>
        <v>3594.402</v>
      </c>
      <c r="K157" s="98">
        <f t="shared" si="3"/>
        <v>179.7201</v>
      </c>
    </row>
    <row r="158" s="73" customFormat="1" ht="19.9" customHeight="1" spans="1:11">
      <c r="A158" s="85">
        <v>163</v>
      </c>
      <c r="B158" s="17" t="s">
        <v>641</v>
      </c>
      <c r="C158" s="99">
        <v>107.98</v>
      </c>
      <c r="D158" s="13" t="s">
        <v>642</v>
      </c>
      <c r="E158" s="10">
        <v>5547.32</v>
      </c>
      <c r="F158" s="10">
        <v>599000</v>
      </c>
      <c r="G158" s="14" t="s">
        <v>441</v>
      </c>
      <c r="H158" s="18">
        <v>20230003314</v>
      </c>
      <c r="I158" s="30">
        <v>45028</v>
      </c>
      <c r="J158" s="98">
        <f>F158*0.006</f>
        <v>3594</v>
      </c>
      <c r="K158" s="98">
        <f t="shared" si="3"/>
        <v>179.7</v>
      </c>
    </row>
    <row r="159" s="73" customFormat="1" ht="19.9" customHeight="1" spans="1:11">
      <c r="A159" s="85">
        <v>164</v>
      </c>
      <c r="B159" s="95" t="s">
        <v>643</v>
      </c>
      <c r="C159" s="99">
        <v>107.62</v>
      </c>
      <c r="D159" s="13" t="s">
        <v>644</v>
      </c>
      <c r="E159" s="10">
        <v>5863.22</v>
      </c>
      <c r="F159" s="10">
        <v>631000</v>
      </c>
      <c r="G159" s="14" t="s">
        <v>344</v>
      </c>
      <c r="H159" s="18">
        <v>20230005214</v>
      </c>
      <c r="I159" s="30">
        <v>45084</v>
      </c>
      <c r="J159" s="98">
        <f>F159*0.004</f>
        <v>2524</v>
      </c>
      <c r="K159" s="98">
        <f t="shared" si="3"/>
        <v>126.2</v>
      </c>
    </row>
    <row r="160" s="73" customFormat="1" ht="19.9" customHeight="1" spans="1:11">
      <c r="A160" s="85">
        <v>165</v>
      </c>
      <c r="B160" s="95" t="s">
        <v>645</v>
      </c>
      <c r="C160" s="99">
        <v>107.98</v>
      </c>
      <c r="D160" s="13" t="s">
        <v>646</v>
      </c>
      <c r="E160" s="10">
        <v>5881.59</v>
      </c>
      <c r="F160" s="10">
        <v>635094</v>
      </c>
      <c r="G160" s="14" t="s">
        <v>647</v>
      </c>
      <c r="H160" s="18">
        <v>20230005717</v>
      </c>
      <c r="I160" s="30">
        <v>45111</v>
      </c>
      <c r="J160" s="98">
        <f>F160*0.005</f>
        <v>3175.47</v>
      </c>
      <c r="K160" s="98">
        <f t="shared" si="3"/>
        <v>158.7735</v>
      </c>
    </row>
    <row r="161" s="73" customFormat="1" ht="19.9" customHeight="1" spans="1:11">
      <c r="A161" s="85">
        <v>166</v>
      </c>
      <c r="B161" s="95" t="s">
        <v>648</v>
      </c>
      <c r="C161" s="89">
        <v>107.62</v>
      </c>
      <c r="D161" s="13" t="s">
        <v>649</v>
      </c>
      <c r="E161" s="10">
        <v>5918.84</v>
      </c>
      <c r="F161" s="10">
        <v>636986</v>
      </c>
      <c r="G161" s="14" t="s">
        <v>650</v>
      </c>
      <c r="H161" s="18">
        <v>20230004619</v>
      </c>
      <c r="I161" s="30">
        <v>45077</v>
      </c>
      <c r="J161" s="98">
        <f>F161*0.004</f>
        <v>2547.944</v>
      </c>
      <c r="K161" s="98">
        <f t="shared" si="3"/>
        <v>127.3972</v>
      </c>
    </row>
    <row r="162" s="73" customFormat="1" ht="19.9" customHeight="1" spans="1:11">
      <c r="A162" s="85">
        <v>167</v>
      </c>
      <c r="B162" s="88" t="s">
        <v>651</v>
      </c>
      <c r="C162" s="89">
        <v>107.98</v>
      </c>
      <c r="D162" s="13" t="s">
        <v>652</v>
      </c>
      <c r="E162" s="10">
        <v>5907.42</v>
      </c>
      <c r="F162" s="10">
        <v>637883</v>
      </c>
      <c r="G162" s="14" t="s">
        <v>650</v>
      </c>
      <c r="H162" s="18">
        <v>20230005387</v>
      </c>
      <c r="I162" s="30">
        <v>45103</v>
      </c>
      <c r="J162" s="98">
        <f>F162*0.004</f>
        <v>2551.532</v>
      </c>
      <c r="K162" s="98">
        <f t="shared" si="3"/>
        <v>127.5766</v>
      </c>
    </row>
    <row r="163" s="73" customFormat="1" ht="19.9" customHeight="1" spans="1:11">
      <c r="A163" s="85">
        <v>168</v>
      </c>
      <c r="B163" s="17" t="s">
        <v>653</v>
      </c>
      <c r="C163" s="99">
        <v>107.62</v>
      </c>
      <c r="D163" s="13" t="s">
        <v>654</v>
      </c>
      <c r="E163" s="10">
        <v>5695.995</v>
      </c>
      <c r="F163" s="10">
        <v>613003</v>
      </c>
      <c r="G163" s="14" t="s">
        <v>79</v>
      </c>
      <c r="H163" s="18">
        <v>20230004337</v>
      </c>
      <c r="I163" s="30">
        <v>45047</v>
      </c>
      <c r="J163" s="98">
        <f>F163*0.006</f>
        <v>3678.018</v>
      </c>
      <c r="K163" s="98">
        <f t="shared" si="3"/>
        <v>183.9009</v>
      </c>
    </row>
    <row r="164" s="73" customFormat="1" ht="19.9" customHeight="1" spans="1:11">
      <c r="A164" s="85">
        <v>169</v>
      </c>
      <c r="B164" s="86" t="s">
        <v>655</v>
      </c>
      <c r="C164" s="89">
        <v>107.98</v>
      </c>
      <c r="D164" s="13" t="s">
        <v>656</v>
      </c>
      <c r="E164" s="10">
        <v>5910</v>
      </c>
      <c r="F164" s="10">
        <v>638162</v>
      </c>
      <c r="G164" s="14" t="s">
        <v>657</v>
      </c>
      <c r="H164" s="18">
        <v>20230005922</v>
      </c>
      <c r="I164" s="30">
        <v>45116</v>
      </c>
      <c r="J164" s="98">
        <f>F164*0.005</f>
        <v>3190.81</v>
      </c>
      <c r="K164" s="98">
        <f t="shared" si="3"/>
        <v>159.5405</v>
      </c>
    </row>
    <row r="165" s="73" customFormat="1" ht="19.9" customHeight="1" spans="1:11">
      <c r="A165" s="85">
        <v>170</v>
      </c>
      <c r="B165" s="88" t="s">
        <v>658</v>
      </c>
      <c r="C165" s="89">
        <v>107.62</v>
      </c>
      <c r="D165" s="13" t="s">
        <v>659</v>
      </c>
      <c r="E165" s="10">
        <v>5946.85</v>
      </c>
      <c r="F165" s="10">
        <v>640000</v>
      </c>
      <c r="G165" s="14" t="s">
        <v>539</v>
      </c>
      <c r="H165" s="18">
        <v>20230008557</v>
      </c>
      <c r="I165" s="30">
        <v>45178</v>
      </c>
      <c r="J165" s="98">
        <f>F165*0.007</f>
        <v>4480</v>
      </c>
      <c r="K165" s="98">
        <f t="shared" si="3"/>
        <v>224</v>
      </c>
    </row>
    <row r="166" s="73" customFormat="1" ht="19.9" customHeight="1" spans="1:11">
      <c r="A166" s="85">
        <v>171</v>
      </c>
      <c r="B166" s="86" t="s">
        <v>660</v>
      </c>
      <c r="C166" s="102">
        <v>107.98</v>
      </c>
      <c r="D166" s="13" t="s">
        <v>661</v>
      </c>
      <c r="E166" s="10">
        <v>5980</v>
      </c>
      <c r="F166" s="10">
        <v>645720</v>
      </c>
      <c r="G166" s="14" t="s">
        <v>302</v>
      </c>
      <c r="H166" s="18">
        <v>20230009213</v>
      </c>
      <c r="I166" s="30">
        <v>45206</v>
      </c>
      <c r="J166" s="98">
        <f>F166*0.004</f>
        <v>2582.88</v>
      </c>
      <c r="K166" s="98">
        <f t="shared" si="3"/>
        <v>129.144</v>
      </c>
    </row>
    <row r="167" s="73" customFormat="1" ht="19.9" customHeight="1" spans="1:11">
      <c r="A167" s="85">
        <v>172</v>
      </c>
      <c r="B167" s="88" t="s">
        <v>662</v>
      </c>
      <c r="C167" s="89">
        <v>107.62</v>
      </c>
      <c r="D167" s="13" t="s">
        <v>663</v>
      </c>
      <c r="E167" s="10">
        <v>7015.42</v>
      </c>
      <c r="F167" s="10">
        <v>755000</v>
      </c>
      <c r="G167" s="14" t="s">
        <v>657</v>
      </c>
      <c r="H167" s="18">
        <v>20240000479</v>
      </c>
      <c r="I167" s="30">
        <v>45298</v>
      </c>
      <c r="J167" s="98">
        <f>F167*0.005</f>
        <v>3775</v>
      </c>
      <c r="K167" s="98">
        <f t="shared" si="3"/>
        <v>188.75</v>
      </c>
    </row>
    <row r="168" s="73" customFormat="1" ht="19.9" customHeight="1" spans="1:11">
      <c r="A168" s="85">
        <v>173</v>
      </c>
      <c r="B168" s="86" t="s">
        <v>664</v>
      </c>
      <c r="C168" s="89">
        <v>107.98</v>
      </c>
      <c r="D168" s="13" t="s">
        <v>665</v>
      </c>
      <c r="E168" s="10">
        <v>6945.73</v>
      </c>
      <c r="F168" s="10">
        <v>750000</v>
      </c>
      <c r="G168" s="14" t="s">
        <v>574</v>
      </c>
      <c r="H168" s="18">
        <v>20230006969</v>
      </c>
      <c r="I168" s="30">
        <v>45129</v>
      </c>
      <c r="J168" s="98">
        <f>F168*0.007</f>
        <v>5250</v>
      </c>
      <c r="K168" s="98">
        <f t="shared" si="3"/>
        <v>262.5</v>
      </c>
    </row>
    <row r="169" s="73" customFormat="1" ht="19.9" customHeight="1" spans="1:11">
      <c r="A169" s="85">
        <v>179</v>
      </c>
      <c r="B169" s="11" t="s">
        <v>666</v>
      </c>
      <c r="C169" s="91">
        <v>107.61</v>
      </c>
      <c r="D169" s="13" t="s">
        <v>667</v>
      </c>
      <c r="E169" s="22">
        <v>5133.88</v>
      </c>
      <c r="F169" s="10">
        <v>552457</v>
      </c>
      <c r="G169" s="14" t="s">
        <v>337</v>
      </c>
      <c r="H169" s="14">
        <v>20230001167</v>
      </c>
      <c r="I169" s="30">
        <v>44927</v>
      </c>
      <c r="J169" s="98">
        <f>F169*0.006</f>
        <v>3314.742</v>
      </c>
      <c r="K169" s="98">
        <f t="shared" si="3"/>
        <v>165.7371</v>
      </c>
    </row>
    <row r="170" s="73" customFormat="1" ht="19.9" customHeight="1" spans="1:11">
      <c r="A170" s="85">
        <v>181</v>
      </c>
      <c r="B170" s="15" t="s">
        <v>668</v>
      </c>
      <c r="C170" s="91">
        <v>107.61</v>
      </c>
      <c r="D170" s="13" t="s">
        <v>669</v>
      </c>
      <c r="E170" s="22">
        <v>5603.568</v>
      </c>
      <c r="F170" s="10">
        <v>603000</v>
      </c>
      <c r="G170" s="14" t="s">
        <v>73</v>
      </c>
      <c r="H170" s="18">
        <v>20230010456</v>
      </c>
      <c r="I170" s="30">
        <v>45267</v>
      </c>
      <c r="J170" s="98">
        <f>F170*0.004</f>
        <v>2412</v>
      </c>
      <c r="K170" s="98">
        <f t="shared" si="3"/>
        <v>120.6</v>
      </c>
    </row>
    <row r="171" s="73" customFormat="1" ht="19.9" customHeight="1" spans="1:11">
      <c r="A171" s="85">
        <v>182</v>
      </c>
      <c r="B171" s="11" t="s">
        <v>670</v>
      </c>
      <c r="C171" s="91">
        <v>107.98</v>
      </c>
      <c r="D171" s="13" t="s">
        <v>671</v>
      </c>
      <c r="E171" s="22">
        <v>5202.38</v>
      </c>
      <c r="F171" s="10">
        <v>561753</v>
      </c>
      <c r="G171" s="14" t="s">
        <v>308</v>
      </c>
      <c r="H171" s="14">
        <v>20230000833</v>
      </c>
      <c r="I171" s="30">
        <v>44927</v>
      </c>
      <c r="J171" s="98">
        <f>F171*0.006</f>
        <v>3370.518</v>
      </c>
      <c r="K171" s="98">
        <f t="shared" si="3"/>
        <v>168.5259</v>
      </c>
    </row>
    <row r="172" s="73" customFormat="1" ht="19.9" customHeight="1" spans="1:11">
      <c r="A172" s="85">
        <v>183</v>
      </c>
      <c r="B172" s="15" t="s">
        <v>672</v>
      </c>
      <c r="C172" s="91">
        <v>107.61</v>
      </c>
      <c r="D172" s="13" t="s">
        <v>673</v>
      </c>
      <c r="E172" s="22">
        <v>5440</v>
      </c>
      <c r="F172" s="10">
        <v>585398</v>
      </c>
      <c r="G172" s="14" t="s">
        <v>79</v>
      </c>
      <c r="H172" s="18">
        <v>20230003652</v>
      </c>
      <c r="I172" s="30">
        <v>44991</v>
      </c>
      <c r="J172" s="98">
        <f>F172*0.006</f>
        <v>3512.388</v>
      </c>
      <c r="K172" s="98">
        <f t="shared" si="3"/>
        <v>175.6194</v>
      </c>
    </row>
    <row r="173" s="73" customFormat="1" ht="19.9" customHeight="1" spans="1:11">
      <c r="A173" s="85">
        <v>184</v>
      </c>
      <c r="B173" s="11" t="s">
        <v>674</v>
      </c>
      <c r="C173" s="91">
        <v>107.98</v>
      </c>
      <c r="D173" s="13" t="s">
        <v>675</v>
      </c>
      <c r="E173" s="22">
        <v>5388</v>
      </c>
      <c r="F173" s="10">
        <v>581796</v>
      </c>
      <c r="G173" s="14" t="s">
        <v>431</v>
      </c>
      <c r="H173" s="14">
        <v>20230001094</v>
      </c>
      <c r="I173" s="30">
        <v>44965</v>
      </c>
      <c r="J173" s="98">
        <f>F173*0.005</f>
        <v>2908.98</v>
      </c>
      <c r="K173" s="98">
        <f t="shared" si="3"/>
        <v>145.449</v>
      </c>
    </row>
    <row r="174" s="73" customFormat="1" ht="19.9" customHeight="1" spans="1:11">
      <c r="A174" s="85">
        <v>185</v>
      </c>
      <c r="B174" s="15" t="s">
        <v>676</v>
      </c>
      <c r="C174" s="91">
        <v>107.61</v>
      </c>
      <c r="D174" s="13" t="s">
        <v>677</v>
      </c>
      <c r="E174" s="22">
        <v>5258.88</v>
      </c>
      <c r="F174" s="10">
        <v>565908</v>
      </c>
      <c r="G174" s="14" t="s">
        <v>296</v>
      </c>
      <c r="H174" s="14">
        <v>20230001270</v>
      </c>
      <c r="I174" s="30">
        <v>44929</v>
      </c>
      <c r="J174" s="98">
        <f>F174*0.004</f>
        <v>2263.632</v>
      </c>
      <c r="K174" s="98">
        <f t="shared" si="3"/>
        <v>113.1816</v>
      </c>
    </row>
    <row r="175" s="73" customFormat="1" ht="19.9" customHeight="1" spans="1:11">
      <c r="A175" s="85">
        <v>186</v>
      </c>
      <c r="B175" s="11" t="s">
        <v>678</v>
      </c>
      <c r="C175" s="91">
        <v>107.98</v>
      </c>
      <c r="D175" s="13" t="s">
        <v>679</v>
      </c>
      <c r="E175" s="22">
        <v>5292.38</v>
      </c>
      <c r="F175" s="10">
        <v>571471</v>
      </c>
      <c r="G175" s="14" t="s">
        <v>325</v>
      </c>
      <c r="H175" s="14">
        <v>20230000205</v>
      </c>
      <c r="I175" s="30">
        <v>44928</v>
      </c>
      <c r="J175" s="98">
        <f>F175*0.004</f>
        <v>2285.884</v>
      </c>
      <c r="K175" s="98">
        <f t="shared" si="3"/>
        <v>114.2942</v>
      </c>
    </row>
    <row r="176" s="73" customFormat="1" ht="19.9" customHeight="1" spans="1:11">
      <c r="A176" s="85">
        <v>187</v>
      </c>
      <c r="B176" s="15" t="s">
        <v>680</v>
      </c>
      <c r="C176" s="91">
        <v>107.61</v>
      </c>
      <c r="D176" s="13" t="s">
        <v>681</v>
      </c>
      <c r="E176" s="22">
        <v>5600</v>
      </c>
      <c r="F176" s="10">
        <v>602616</v>
      </c>
      <c r="G176" s="14" t="s">
        <v>79</v>
      </c>
      <c r="H176" s="18">
        <v>20230004214</v>
      </c>
      <c r="I176" s="30">
        <v>44998</v>
      </c>
      <c r="J176" s="98">
        <f>F176*0.006</f>
        <v>3615.696</v>
      </c>
      <c r="K176" s="98">
        <f t="shared" si="3"/>
        <v>180.7848</v>
      </c>
    </row>
    <row r="177" s="73" customFormat="1" ht="19.9" customHeight="1" spans="1:11">
      <c r="A177" s="85">
        <v>188</v>
      </c>
      <c r="B177" s="11" t="s">
        <v>682</v>
      </c>
      <c r="C177" s="91">
        <v>107.98</v>
      </c>
      <c r="D177" s="13" t="s">
        <v>683</v>
      </c>
      <c r="E177" s="22">
        <v>5600</v>
      </c>
      <c r="F177" s="10">
        <v>604688</v>
      </c>
      <c r="G177" s="14" t="s">
        <v>79</v>
      </c>
      <c r="H177" s="18">
        <v>20230003251</v>
      </c>
      <c r="I177" s="30">
        <v>45005</v>
      </c>
      <c r="J177" s="98">
        <f>F177*0.006</f>
        <v>3628.128</v>
      </c>
      <c r="K177" s="98">
        <f t="shared" si="3"/>
        <v>181.4064</v>
      </c>
    </row>
    <row r="178" s="73" customFormat="1" ht="19.9" customHeight="1" spans="1:11">
      <c r="A178" s="85">
        <v>189</v>
      </c>
      <c r="B178" s="15" t="s">
        <v>684</v>
      </c>
      <c r="C178" s="91">
        <v>107.61</v>
      </c>
      <c r="D178" s="13" t="s">
        <v>685</v>
      </c>
      <c r="E178" s="22">
        <v>5643.04</v>
      </c>
      <c r="F178" s="10">
        <v>607248</v>
      </c>
      <c r="G178" s="14" t="s">
        <v>364</v>
      </c>
      <c r="H178" s="18">
        <v>20230006106</v>
      </c>
      <c r="I178" s="30">
        <v>45002</v>
      </c>
      <c r="J178" s="98">
        <f>F178*0.006</f>
        <v>3643.488</v>
      </c>
      <c r="K178" s="98">
        <f t="shared" si="3"/>
        <v>182.1744</v>
      </c>
    </row>
    <row r="179" s="73" customFormat="1" ht="19.9" customHeight="1" spans="1:11">
      <c r="A179" s="85">
        <v>190</v>
      </c>
      <c r="B179" s="11" t="s">
        <v>686</v>
      </c>
      <c r="C179" s="91">
        <v>107.98</v>
      </c>
      <c r="D179" s="13" t="s">
        <v>687</v>
      </c>
      <c r="E179" s="22">
        <v>5907.455</v>
      </c>
      <c r="F179" s="10">
        <v>637887</v>
      </c>
      <c r="G179" s="14" t="s">
        <v>650</v>
      </c>
      <c r="H179" s="18">
        <v>20230005577</v>
      </c>
      <c r="I179" s="30">
        <v>45105</v>
      </c>
      <c r="J179" s="98">
        <f>F179*0.004</f>
        <v>2551.548</v>
      </c>
      <c r="K179" s="98">
        <f t="shared" si="3"/>
        <v>127.5774</v>
      </c>
    </row>
    <row r="180" s="73" customFormat="1" ht="19.9" customHeight="1" spans="1:11">
      <c r="A180" s="85">
        <v>191</v>
      </c>
      <c r="B180" s="15" t="s">
        <v>688</v>
      </c>
      <c r="C180" s="91">
        <v>107.61</v>
      </c>
      <c r="D180" s="13" t="s">
        <v>689</v>
      </c>
      <c r="E180" s="22">
        <v>5659.54</v>
      </c>
      <c r="F180" s="10">
        <v>609023</v>
      </c>
      <c r="G180" s="14" t="s">
        <v>337</v>
      </c>
      <c r="H180" s="18">
        <v>20230004483</v>
      </c>
      <c r="I180" s="30">
        <v>45004</v>
      </c>
      <c r="J180" s="98">
        <f>F180*0.006</f>
        <v>3654.138</v>
      </c>
      <c r="K180" s="98">
        <f t="shared" si="3"/>
        <v>182.7069</v>
      </c>
    </row>
    <row r="181" s="73" customFormat="1" ht="18" customHeight="1" spans="1:11">
      <c r="A181" s="85">
        <v>192</v>
      </c>
      <c r="B181" s="11" t="s">
        <v>690</v>
      </c>
      <c r="C181" s="91">
        <v>107.98</v>
      </c>
      <c r="D181" s="13" t="s">
        <v>691</v>
      </c>
      <c r="E181" s="22">
        <v>5918.28</v>
      </c>
      <c r="F181" s="10">
        <v>639056</v>
      </c>
      <c r="G181" s="14" t="s">
        <v>692</v>
      </c>
      <c r="H181" s="18">
        <v>20230008382</v>
      </c>
      <c r="I181" s="30">
        <v>45198</v>
      </c>
      <c r="J181" s="98">
        <f>F181*0.007</f>
        <v>4473.392</v>
      </c>
      <c r="K181" s="98">
        <f t="shared" si="3"/>
        <v>223.6696</v>
      </c>
    </row>
    <row r="182" s="73" customFormat="1" ht="19.9" customHeight="1" spans="1:11">
      <c r="A182" s="85">
        <v>193</v>
      </c>
      <c r="B182" s="11" t="s">
        <v>693</v>
      </c>
      <c r="C182" s="91">
        <v>107.61</v>
      </c>
      <c r="D182" s="13" t="s">
        <v>694</v>
      </c>
      <c r="E182" s="22">
        <v>5993.87</v>
      </c>
      <c r="F182" s="10">
        <v>645000</v>
      </c>
      <c r="G182" s="14" t="s">
        <v>574</v>
      </c>
      <c r="H182" s="18">
        <v>20230008584</v>
      </c>
      <c r="I182" s="30">
        <v>45179</v>
      </c>
      <c r="J182" s="98">
        <f>F182*0.007</f>
        <v>4515</v>
      </c>
      <c r="K182" s="98">
        <f t="shared" si="3"/>
        <v>225.75</v>
      </c>
    </row>
    <row r="183" s="73" customFormat="1" ht="19.9" customHeight="1" spans="1:11">
      <c r="A183" s="85">
        <v>194</v>
      </c>
      <c r="B183" s="11" t="s">
        <v>695</v>
      </c>
      <c r="C183" s="91">
        <v>107.98</v>
      </c>
      <c r="D183" s="13" t="s">
        <v>696</v>
      </c>
      <c r="E183" s="22">
        <v>7000</v>
      </c>
      <c r="F183" s="10">
        <v>755860</v>
      </c>
      <c r="G183" s="14" t="s">
        <v>353</v>
      </c>
      <c r="H183" s="18">
        <v>20240000617</v>
      </c>
      <c r="I183" s="30">
        <v>45311</v>
      </c>
      <c r="J183" s="98">
        <f>F183*0.007</f>
        <v>5291.02</v>
      </c>
      <c r="K183" s="98">
        <f t="shared" si="3"/>
        <v>264.551</v>
      </c>
    </row>
    <row r="184" s="73" customFormat="1" ht="19.9" customHeight="1" spans="1:11">
      <c r="A184" s="85">
        <v>196</v>
      </c>
      <c r="B184" s="11" t="s">
        <v>697</v>
      </c>
      <c r="C184" s="91">
        <v>107.61</v>
      </c>
      <c r="D184" s="13" t="s">
        <v>698</v>
      </c>
      <c r="E184" s="22">
        <v>8107.07</v>
      </c>
      <c r="F184" s="10">
        <v>872402</v>
      </c>
      <c r="G184" s="14" t="s">
        <v>574</v>
      </c>
      <c r="H184" s="18">
        <v>20240003442</v>
      </c>
      <c r="I184" s="30">
        <v>45122</v>
      </c>
      <c r="J184" s="98">
        <f>F184*0.007</f>
        <v>6106.814</v>
      </c>
      <c r="K184" s="98">
        <f t="shared" si="3"/>
        <v>305.3407</v>
      </c>
    </row>
    <row r="185" s="73" customFormat="1" ht="19.9" customHeight="1" spans="1:11">
      <c r="A185" s="85">
        <v>200</v>
      </c>
      <c r="B185" s="11" t="s">
        <v>699</v>
      </c>
      <c r="C185" s="91">
        <v>107.61</v>
      </c>
      <c r="D185" s="13" t="s">
        <v>700</v>
      </c>
      <c r="E185" s="22">
        <v>5261.128</v>
      </c>
      <c r="F185" s="10">
        <v>566150</v>
      </c>
      <c r="G185" s="14" t="s">
        <v>305</v>
      </c>
      <c r="H185" s="14">
        <v>20230001739</v>
      </c>
      <c r="I185" s="30">
        <v>44977</v>
      </c>
      <c r="J185" s="98">
        <f>F185*0.005</f>
        <v>2830.75</v>
      </c>
      <c r="K185" s="98">
        <f t="shared" si="3"/>
        <v>141.5375</v>
      </c>
    </row>
    <row r="186" s="73" customFormat="1" ht="19.9" customHeight="1" spans="1:11">
      <c r="A186" s="85">
        <v>201</v>
      </c>
      <c r="B186" s="15" t="s">
        <v>701</v>
      </c>
      <c r="C186" s="91">
        <v>107.61</v>
      </c>
      <c r="D186" s="13" t="s">
        <v>702</v>
      </c>
      <c r="E186" s="22">
        <v>5296.91</v>
      </c>
      <c r="F186" s="10">
        <v>570000</v>
      </c>
      <c r="G186" s="14" t="s">
        <v>344</v>
      </c>
      <c r="H186" s="18">
        <v>20230002365</v>
      </c>
      <c r="I186" s="30">
        <v>44984</v>
      </c>
      <c r="J186" s="98">
        <f>F186*0.004</f>
        <v>2280</v>
      </c>
      <c r="K186" s="98">
        <f t="shared" si="3"/>
        <v>114</v>
      </c>
    </row>
    <row r="187" s="73" customFormat="1" ht="19.9" customHeight="1" spans="1:11">
      <c r="A187" s="85">
        <v>202</v>
      </c>
      <c r="B187" s="11" t="s">
        <v>703</v>
      </c>
      <c r="C187" s="91">
        <v>107.61</v>
      </c>
      <c r="D187" s="13" t="s">
        <v>704</v>
      </c>
      <c r="E187" s="22">
        <v>5349.999</v>
      </c>
      <c r="F187" s="10">
        <v>575713</v>
      </c>
      <c r="G187" s="14" t="s">
        <v>79</v>
      </c>
      <c r="H187" s="18">
        <v>20230002673</v>
      </c>
      <c r="I187" s="30">
        <v>45000</v>
      </c>
      <c r="J187" s="98">
        <f>F187*0.006</f>
        <v>3454.278</v>
      </c>
      <c r="K187" s="98">
        <f t="shared" si="3"/>
        <v>172.7139</v>
      </c>
    </row>
    <row r="188" s="73" customFormat="1" ht="19.9" customHeight="1" spans="1:11">
      <c r="A188" s="85">
        <v>203</v>
      </c>
      <c r="B188" s="15" t="s">
        <v>705</v>
      </c>
      <c r="C188" s="91">
        <v>107.61</v>
      </c>
      <c r="D188" s="13" t="s">
        <v>706</v>
      </c>
      <c r="E188" s="22">
        <v>5175.58</v>
      </c>
      <c r="F188" s="10">
        <v>556944</v>
      </c>
      <c r="G188" s="14" t="s">
        <v>302</v>
      </c>
      <c r="H188" s="14">
        <v>20230001355</v>
      </c>
      <c r="I188" s="30">
        <v>44927</v>
      </c>
      <c r="J188" s="98">
        <f>F188*0.004</f>
        <v>2227.776</v>
      </c>
      <c r="K188" s="98">
        <f t="shared" si="3"/>
        <v>111.3888</v>
      </c>
    </row>
    <row r="189" s="73" customFormat="1" ht="19.9" customHeight="1" spans="1:11">
      <c r="A189" s="85">
        <v>204</v>
      </c>
      <c r="B189" s="11" t="s">
        <v>707</v>
      </c>
      <c r="C189" s="91">
        <v>107.61</v>
      </c>
      <c r="D189" s="13" t="s">
        <v>708</v>
      </c>
      <c r="E189" s="22">
        <v>5350</v>
      </c>
      <c r="F189" s="10">
        <v>575714</v>
      </c>
      <c r="G189" s="14" t="s">
        <v>416</v>
      </c>
      <c r="H189" s="18">
        <v>20230001413</v>
      </c>
      <c r="I189" s="30">
        <v>44966</v>
      </c>
      <c r="J189" s="98">
        <f>F189*0.005</f>
        <v>2878.57</v>
      </c>
      <c r="K189" s="98">
        <f t="shared" si="3"/>
        <v>143.9285</v>
      </c>
    </row>
    <row r="190" s="73" customFormat="1" ht="19.9" customHeight="1" spans="1:11">
      <c r="A190" s="85">
        <v>205</v>
      </c>
      <c r="B190" s="15" t="s">
        <v>709</v>
      </c>
      <c r="C190" s="91">
        <v>107.61</v>
      </c>
      <c r="D190" s="13" t="s">
        <v>710</v>
      </c>
      <c r="E190" s="22">
        <v>5225.58</v>
      </c>
      <c r="F190" s="10">
        <v>562325</v>
      </c>
      <c r="G190" s="14" t="s">
        <v>332</v>
      </c>
      <c r="H190" s="18">
        <v>20230000268</v>
      </c>
      <c r="I190" s="30">
        <v>44932</v>
      </c>
      <c r="J190" s="98">
        <f>F190*0.006</f>
        <v>3373.95</v>
      </c>
      <c r="K190" s="98">
        <f t="shared" si="3"/>
        <v>168.6975</v>
      </c>
    </row>
    <row r="191" s="73" customFormat="1" ht="19.9" customHeight="1" spans="1:11">
      <c r="A191" s="85">
        <v>206</v>
      </c>
      <c r="B191" s="11" t="s">
        <v>711</v>
      </c>
      <c r="C191" s="91">
        <v>107.61</v>
      </c>
      <c r="D191" s="13" t="s">
        <v>712</v>
      </c>
      <c r="E191" s="22">
        <v>5264.88</v>
      </c>
      <c r="F191" s="10">
        <v>566554</v>
      </c>
      <c r="G191" s="14" t="s">
        <v>79</v>
      </c>
      <c r="H191" s="14">
        <v>20230001158</v>
      </c>
      <c r="I191" s="30">
        <v>44927</v>
      </c>
      <c r="J191" s="98">
        <f>F191*0.006</f>
        <v>3399.324</v>
      </c>
      <c r="K191" s="98">
        <f t="shared" si="3"/>
        <v>169.9662</v>
      </c>
    </row>
    <row r="192" s="73" customFormat="1" ht="19.9" customHeight="1" spans="1:11">
      <c r="A192" s="85">
        <v>207</v>
      </c>
      <c r="B192" s="15" t="s">
        <v>713</v>
      </c>
      <c r="C192" s="91">
        <v>107.61</v>
      </c>
      <c r="D192" s="13" t="s">
        <v>714</v>
      </c>
      <c r="E192" s="22">
        <v>5270.58</v>
      </c>
      <c r="F192" s="10">
        <v>567167</v>
      </c>
      <c r="G192" s="14" t="s">
        <v>79</v>
      </c>
      <c r="H192" s="14">
        <v>20230005071</v>
      </c>
      <c r="I192" s="30">
        <v>44927</v>
      </c>
      <c r="J192" s="98">
        <f>F192*0.006</f>
        <v>3403.002</v>
      </c>
      <c r="K192" s="98">
        <f t="shared" si="3"/>
        <v>170.1501</v>
      </c>
    </row>
    <row r="193" s="73" customFormat="1" ht="19.9" customHeight="1" spans="1:11">
      <c r="A193" s="85">
        <v>208</v>
      </c>
      <c r="B193" s="11" t="s">
        <v>715</v>
      </c>
      <c r="C193" s="91">
        <v>107.61</v>
      </c>
      <c r="D193" s="13" t="s">
        <v>716</v>
      </c>
      <c r="E193" s="22">
        <v>5625</v>
      </c>
      <c r="F193" s="10">
        <v>605306</v>
      </c>
      <c r="G193" s="14" t="s">
        <v>364</v>
      </c>
      <c r="H193" s="18">
        <v>20230002570</v>
      </c>
      <c r="I193" s="30">
        <v>44997</v>
      </c>
      <c r="J193" s="98">
        <f>F193*0.006</f>
        <v>3631.836</v>
      </c>
      <c r="K193" s="98">
        <f t="shared" si="3"/>
        <v>181.5918</v>
      </c>
    </row>
    <row r="194" s="73" customFormat="1" ht="19.9" customHeight="1" spans="1:11">
      <c r="A194" s="85">
        <v>209</v>
      </c>
      <c r="B194" s="11" t="s">
        <v>717</v>
      </c>
      <c r="C194" s="91">
        <v>107.61</v>
      </c>
      <c r="D194" s="13" t="s">
        <v>718</v>
      </c>
      <c r="E194" s="22">
        <v>5315.58</v>
      </c>
      <c r="F194" s="10">
        <v>572010</v>
      </c>
      <c r="G194" s="14" t="s">
        <v>302</v>
      </c>
      <c r="H194" s="14">
        <v>20230000856</v>
      </c>
      <c r="I194" s="30">
        <v>44927</v>
      </c>
      <c r="J194" s="98">
        <f>F194*0.004</f>
        <v>2288.04</v>
      </c>
      <c r="K194" s="98">
        <f t="shared" si="3"/>
        <v>114.402</v>
      </c>
    </row>
    <row r="195" s="73" customFormat="1" ht="19.9" customHeight="1" spans="1:11">
      <c r="A195" s="85">
        <v>210</v>
      </c>
      <c r="B195" s="11" t="s">
        <v>719</v>
      </c>
      <c r="C195" s="91">
        <v>107.61</v>
      </c>
      <c r="D195" s="13" t="s">
        <v>720</v>
      </c>
      <c r="E195" s="22">
        <v>5390.51</v>
      </c>
      <c r="F195" s="10">
        <v>580073</v>
      </c>
      <c r="G195" s="14" t="s">
        <v>364</v>
      </c>
      <c r="H195" s="14">
        <v>20230001285</v>
      </c>
      <c r="I195" s="30">
        <v>44967</v>
      </c>
      <c r="J195" s="98">
        <f>F195*0.006</f>
        <v>3480.438</v>
      </c>
      <c r="K195" s="98">
        <f t="shared" ref="K195:K220" si="4">J195*0.05</f>
        <v>174.0219</v>
      </c>
    </row>
    <row r="196" s="73" customFormat="1" ht="19.9" customHeight="1" spans="1:11">
      <c r="A196" s="85">
        <v>211</v>
      </c>
      <c r="B196" s="11" t="s">
        <v>721</v>
      </c>
      <c r="C196" s="91">
        <v>107.61</v>
      </c>
      <c r="D196" s="13" t="s">
        <v>722</v>
      </c>
      <c r="E196" s="22">
        <v>5421.87</v>
      </c>
      <c r="F196" s="10">
        <v>583447</v>
      </c>
      <c r="G196" s="14" t="s">
        <v>364</v>
      </c>
      <c r="H196" s="14">
        <v>20230001290</v>
      </c>
      <c r="I196" s="30">
        <v>44967</v>
      </c>
      <c r="J196" s="98">
        <f>F196*0.006</f>
        <v>3500.682</v>
      </c>
      <c r="K196" s="98">
        <f t="shared" si="4"/>
        <v>175.0341</v>
      </c>
    </row>
    <row r="197" s="73" customFormat="1" ht="19.9" customHeight="1" spans="1:11">
      <c r="A197" s="85">
        <v>212</v>
      </c>
      <c r="B197" s="11" t="s">
        <v>723</v>
      </c>
      <c r="C197" s="12">
        <v>107.61</v>
      </c>
      <c r="D197" s="13" t="s">
        <v>724</v>
      </c>
      <c r="E197" s="22">
        <v>5688.23</v>
      </c>
      <c r="F197" s="10">
        <v>612110</v>
      </c>
      <c r="G197" s="14" t="s">
        <v>364</v>
      </c>
      <c r="H197" s="18">
        <v>20230009869</v>
      </c>
      <c r="I197" s="30">
        <v>45004</v>
      </c>
      <c r="J197" s="98">
        <f>F197*0.006</f>
        <v>3672.66</v>
      </c>
      <c r="K197" s="98">
        <f t="shared" si="4"/>
        <v>183.633</v>
      </c>
    </row>
    <row r="198" s="73" customFormat="1" ht="19.9" customHeight="1" spans="1:11">
      <c r="A198" s="85">
        <v>213</v>
      </c>
      <c r="B198" s="11" t="s">
        <v>725</v>
      </c>
      <c r="C198" s="12">
        <v>107.61</v>
      </c>
      <c r="D198" s="13" t="s">
        <v>726</v>
      </c>
      <c r="E198" s="22">
        <v>5694.3</v>
      </c>
      <c r="F198" s="10">
        <v>612764</v>
      </c>
      <c r="G198" s="14" t="s">
        <v>364</v>
      </c>
      <c r="H198" s="18">
        <v>20230002599</v>
      </c>
      <c r="I198" s="30">
        <v>44997</v>
      </c>
      <c r="J198" s="98">
        <f>F198*0.006</f>
        <v>3676.584</v>
      </c>
      <c r="K198" s="98">
        <f t="shared" si="4"/>
        <v>183.8292</v>
      </c>
    </row>
    <row r="199" s="73" customFormat="1" ht="19.9" customHeight="1" spans="1:11">
      <c r="A199" s="85">
        <v>214</v>
      </c>
      <c r="B199" s="11" t="s">
        <v>727</v>
      </c>
      <c r="C199" s="91">
        <v>107.61</v>
      </c>
      <c r="D199" s="13" t="s">
        <v>728</v>
      </c>
      <c r="E199" s="22">
        <v>5399.88</v>
      </c>
      <c r="F199" s="10">
        <v>581081</v>
      </c>
      <c r="G199" s="14" t="s">
        <v>302</v>
      </c>
      <c r="H199" s="14">
        <v>20230000302</v>
      </c>
      <c r="I199" s="30">
        <v>44927</v>
      </c>
      <c r="J199" s="98">
        <f>F199*0.004</f>
        <v>2324.324</v>
      </c>
      <c r="K199" s="98">
        <f t="shared" si="4"/>
        <v>116.2162</v>
      </c>
    </row>
    <row r="200" s="73" customFormat="1" ht="19.9" customHeight="1" spans="1:11">
      <c r="A200" s="85">
        <v>215</v>
      </c>
      <c r="B200" s="11" t="s">
        <v>729</v>
      </c>
      <c r="C200" s="12">
        <v>107.61</v>
      </c>
      <c r="D200" s="13" t="s">
        <v>730</v>
      </c>
      <c r="E200" s="22">
        <v>5975.28</v>
      </c>
      <c r="F200" s="10">
        <v>643000</v>
      </c>
      <c r="G200" s="14" t="s">
        <v>574</v>
      </c>
      <c r="H200" s="18">
        <v>20230007308</v>
      </c>
      <c r="I200" s="30">
        <v>45159</v>
      </c>
      <c r="J200" s="98">
        <f>F200*0.007</f>
        <v>4501</v>
      </c>
      <c r="K200" s="98">
        <f t="shared" si="4"/>
        <v>225.05</v>
      </c>
    </row>
    <row r="201" s="73" customFormat="1" ht="19.9" customHeight="1" spans="1:11">
      <c r="A201" s="85">
        <v>216</v>
      </c>
      <c r="B201" s="11" t="s">
        <v>731</v>
      </c>
      <c r="C201" s="12">
        <v>107.61</v>
      </c>
      <c r="D201" s="13" t="s">
        <v>732</v>
      </c>
      <c r="E201" s="22">
        <v>7025.37</v>
      </c>
      <c r="F201" s="10">
        <v>756000</v>
      </c>
      <c r="G201" s="14" t="s">
        <v>353</v>
      </c>
      <c r="H201" s="18">
        <v>20240002088</v>
      </c>
      <c r="I201" s="30">
        <v>45392</v>
      </c>
      <c r="J201" s="98">
        <f>F201*0.007</f>
        <v>5292</v>
      </c>
      <c r="K201" s="98">
        <f t="shared" si="4"/>
        <v>264.6</v>
      </c>
    </row>
    <row r="202" s="73" customFormat="1" ht="19.9" customHeight="1" spans="1:11">
      <c r="A202" s="85">
        <v>222</v>
      </c>
      <c r="B202" s="11" t="s">
        <v>733</v>
      </c>
      <c r="C202" s="12">
        <v>107.61</v>
      </c>
      <c r="D202" s="13" t="s">
        <v>734</v>
      </c>
      <c r="E202" s="22">
        <v>5349.294</v>
      </c>
      <c r="F202" s="10">
        <v>575638</v>
      </c>
      <c r="G202" s="14" t="s">
        <v>332</v>
      </c>
      <c r="H202" s="18">
        <v>20230003182</v>
      </c>
      <c r="I202" s="30">
        <v>44997</v>
      </c>
      <c r="J202" s="98">
        <f>F202*0.006</f>
        <v>3453.828</v>
      </c>
      <c r="K202" s="98">
        <f t="shared" si="4"/>
        <v>172.6914</v>
      </c>
    </row>
    <row r="203" s="73" customFormat="1" ht="19.9" customHeight="1" spans="1:11">
      <c r="A203" s="85">
        <v>223</v>
      </c>
      <c r="B203" s="11" t="s">
        <v>735</v>
      </c>
      <c r="C203" s="12">
        <v>107.98</v>
      </c>
      <c r="D203" s="13" t="s">
        <v>736</v>
      </c>
      <c r="E203" s="22">
        <v>5300</v>
      </c>
      <c r="F203" s="10">
        <v>572294</v>
      </c>
      <c r="G203" s="14" t="s">
        <v>356</v>
      </c>
      <c r="H203" s="18">
        <v>20230004128</v>
      </c>
      <c r="I203" s="30">
        <v>45012</v>
      </c>
      <c r="J203" s="98">
        <f>F203*0.006</f>
        <v>3433.764</v>
      </c>
      <c r="K203" s="98">
        <f t="shared" si="4"/>
        <v>171.6882</v>
      </c>
    </row>
    <row r="204" s="73" customFormat="1" ht="19.9" customHeight="1" spans="1:11">
      <c r="A204" s="85">
        <v>224</v>
      </c>
      <c r="B204" s="11" t="s">
        <v>737</v>
      </c>
      <c r="C204" s="12">
        <v>107.61</v>
      </c>
      <c r="D204" s="13" t="s">
        <v>738</v>
      </c>
      <c r="E204" s="22">
        <v>5380.3</v>
      </c>
      <c r="F204" s="10">
        <v>578974</v>
      </c>
      <c r="G204" s="14" t="s">
        <v>302</v>
      </c>
      <c r="H204" s="18">
        <v>20230002121</v>
      </c>
      <c r="I204" s="30">
        <v>44986</v>
      </c>
      <c r="J204" s="98">
        <f>F204*0.004</f>
        <v>2315.896</v>
      </c>
      <c r="K204" s="98">
        <f t="shared" si="4"/>
        <v>115.7948</v>
      </c>
    </row>
    <row r="205" s="73" customFormat="1" ht="19.9" customHeight="1" spans="1:11">
      <c r="A205" s="85">
        <v>225</v>
      </c>
      <c r="B205" s="11" t="s">
        <v>739</v>
      </c>
      <c r="C205" s="12">
        <v>107.98</v>
      </c>
      <c r="D205" s="13" t="s">
        <v>740</v>
      </c>
      <c r="E205" s="22">
        <v>5350</v>
      </c>
      <c r="F205" s="10">
        <v>577693</v>
      </c>
      <c r="G205" s="14" t="s">
        <v>79</v>
      </c>
      <c r="H205" s="18">
        <v>20230003599</v>
      </c>
      <c r="I205" s="30">
        <v>45032</v>
      </c>
      <c r="J205" s="98">
        <f>F205*0.006</f>
        <v>3466.158</v>
      </c>
      <c r="K205" s="98">
        <f t="shared" si="4"/>
        <v>173.3079</v>
      </c>
    </row>
    <row r="206" s="73" customFormat="1" ht="19.9" customHeight="1" spans="1:11">
      <c r="A206" s="85">
        <v>226</v>
      </c>
      <c r="B206" s="11" t="s">
        <v>741</v>
      </c>
      <c r="C206" s="85">
        <v>107.61</v>
      </c>
      <c r="D206" s="13" t="s">
        <v>742</v>
      </c>
      <c r="E206" s="22">
        <v>5231.88</v>
      </c>
      <c r="F206" s="10">
        <v>563003</v>
      </c>
      <c r="G206" s="14" t="s">
        <v>299</v>
      </c>
      <c r="H206" s="14">
        <v>20230000872</v>
      </c>
      <c r="I206" s="30">
        <v>44927</v>
      </c>
      <c r="J206" s="98">
        <f>F206*0.004</f>
        <v>2252.012</v>
      </c>
      <c r="K206" s="98">
        <f t="shared" si="4"/>
        <v>112.6006</v>
      </c>
    </row>
    <row r="207" s="73" customFormat="1" ht="19.9" customHeight="1" spans="1:11">
      <c r="A207" s="85">
        <v>227</v>
      </c>
      <c r="B207" s="11" t="s">
        <v>743</v>
      </c>
      <c r="C207" s="91">
        <v>107.98</v>
      </c>
      <c r="D207" s="13" t="s">
        <v>744</v>
      </c>
      <c r="E207" s="22">
        <v>5230.385</v>
      </c>
      <c r="F207" s="10">
        <v>564777</v>
      </c>
      <c r="G207" s="14" t="s">
        <v>296</v>
      </c>
      <c r="H207" s="14">
        <v>20230000185</v>
      </c>
      <c r="I207" s="30">
        <v>44927</v>
      </c>
      <c r="J207" s="98">
        <f>F207*0.004</f>
        <v>2259.108</v>
      </c>
      <c r="K207" s="98">
        <f t="shared" si="4"/>
        <v>112.9554</v>
      </c>
    </row>
    <row r="208" s="73" customFormat="1" ht="19.9" customHeight="1" spans="1:11">
      <c r="A208" s="85">
        <v>228</v>
      </c>
      <c r="B208" s="11" t="s">
        <v>745</v>
      </c>
      <c r="C208" s="91">
        <v>107.61</v>
      </c>
      <c r="D208" s="13" t="s">
        <v>746</v>
      </c>
      <c r="E208" s="22">
        <v>5276.88</v>
      </c>
      <c r="F208" s="10">
        <v>567845</v>
      </c>
      <c r="G208" s="14" t="s">
        <v>375</v>
      </c>
      <c r="H208" s="14">
        <v>20230002459</v>
      </c>
      <c r="I208" s="30">
        <v>44927</v>
      </c>
      <c r="J208" s="98">
        <f>F208*0.004</f>
        <v>2271.38</v>
      </c>
      <c r="K208" s="98">
        <f t="shared" si="4"/>
        <v>113.569</v>
      </c>
    </row>
    <row r="209" s="73" customFormat="1" ht="19.9" customHeight="1" spans="1:11">
      <c r="A209" s="85">
        <v>229</v>
      </c>
      <c r="B209" s="11" t="s">
        <v>747</v>
      </c>
      <c r="C209" s="91">
        <v>107.98</v>
      </c>
      <c r="D209" s="13" t="s">
        <v>748</v>
      </c>
      <c r="E209" s="22">
        <v>5275.38</v>
      </c>
      <c r="F209" s="10">
        <v>569636</v>
      </c>
      <c r="G209" s="14" t="s">
        <v>318</v>
      </c>
      <c r="H209" s="14">
        <v>20230001169</v>
      </c>
      <c r="I209" s="30">
        <v>44927</v>
      </c>
      <c r="J209" s="98">
        <f>F209*0.004</f>
        <v>2278.544</v>
      </c>
      <c r="K209" s="98">
        <f t="shared" si="4"/>
        <v>113.9272</v>
      </c>
    </row>
    <row r="210" s="73" customFormat="1" ht="19.9" customHeight="1" spans="1:11">
      <c r="A210" s="85">
        <v>230</v>
      </c>
      <c r="B210" s="11" t="s">
        <v>749</v>
      </c>
      <c r="C210" s="91">
        <v>107.61</v>
      </c>
      <c r="D210" s="13" t="s">
        <v>750</v>
      </c>
      <c r="E210" s="22">
        <v>5321.88</v>
      </c>
      <c r="F210" s="10">
        <v>572688</v>
      </c>
      <c r="G210" s="14" t="s">
        <v>332</v>
      </c>
      <c r="H210" s="18">
        <v>20230001049</v>
      </c>
      <c r="I210" s="30">
        <v>44927</v>
      </c>
      <c r="J210" s="98">
        <f>F210*0.006</f>
        <v>3436.128</v>
      </c>
      <c r="K210" s="98">
        <f t="shared" si="4"/>
        <v>171.8064</v>
      </c>
    </row>
    <row r="211" s="73" customFormat="1" ht="19.9" customHeight="1" spans="1:11">
      <c r="A211" s="85">
        <v>231</v>
      </c>
      <c r="B211" s="11" t="s">
        <v>751</v>
      </c>
      <c r="C211" s="91">
        <v>107.98</v>
      </c>
      <c r="D211" s="13" t="s">
        <v>752</v>
      </c>
      <c r="E211" s="22">
        <v>5320.38</v>
      </c>
      <c r="F211" s="10">
        <v>574495</v>
      </c>
      <c r="G211" s="14" t="s">
        <v>296</v>
      </c>
      <c r="H211" s="14">
        <v>20230001138</v>
      </c>
      <c r="I211" s="30">
        <v>44927</v>
      </c>
      <c r="J211" s="98">
        <f>F211*0.004</f>
        <v>2297.98</v>
      </c>
      <c r="K211" s="98">
        <f t="shared" si="4"/>
        <v>114.899</v>
      </c>
    </row>
    <row r="212" s="73" customFormat="1" ht="19.9" customHeight="1" spans="1:11">
      <c r="A212" s="85">
        <v>232</v>
      </c>
      <c r="B212" s="11" t="s">
        <v>753</v>
      </c>
      <c r="C212" s="91">
        <v>107.61</v>
      </c>
      <c r="D212" s="13" t="s">
        <v>754</v>
      </c>
      <c r="E212" s="22">
        <v>5631.64</v>
      </c>
      <c r="F212" s="10">
        <v>606021</v>
      </c>
      <c r="G212" s="14" t="s">
        <v>332</v>
      </c>
      <c r="H212" s="18">
        <v>20230004441</v>
      </c>
      <c r="I212" s="30">
        <v>44997</v>
      </c>
      <c r="J212" s="98">
        <f>F212*0.006</f>
        <v>3636.126</v>
      </c>
      <c r="K212" s="98">
        <f t="shared" si="4"/>
        <v>181.8063</v>
      </c>
    </row>
    <row r="213" s="73" customFormat="1" ht="19.9" customHeight="1" spans="1:11">
      <c r="A213" s="85">
        <v>233</v>
      </c>
      <c r="B213" s="11" t="s">
        <v>755</v>
      </c>
      <c r="C213" s="91">
        <v>107.98</v>
      </c>
      <c r="D213" s="13" t="s">
        <v>756</v>
      </c>
      <c r="E213" s="22">
        <v>5345.38</v>
      </c>
      <c r="F213" s="10">
        <v>577194</v>
      </c>
      <c r="G213" s="14" t="s">
        <v>337</v>
      </c>
      <c r="H213" s="18">
        <v>20230001297</v>
      </c>
      <c r="I213" s="30">
        <v>44927</v>
      </c>
      <c r="J213" s="98">
        <f>F213*0.006</f>
        <v>3463.164</v>
      </c>
      <c r="K213" s="98">
        <f t="shared" si="4"/>
        <v>173.1582</v>
      </c>
    </row>
    <row r="214" s="73" customFormat="1" ht="19.9" customHeight="1" spans="1:11">
      <c r="A214" s="85">
        <v>234</v>
      </c>
      <c r="B214" s="11" t="s">
        <v>757</v>
      </c>
      <c r="C214" s="12">
        <v>107.61</v>
      </c>
      <c r="D214" s="13" t="s">
        <v>758</v>
      </c>
      <c r="E214" s="22">
        <v>5668.62</v>
      </c>
      <c r="F214" s="10">
        <v>610000</v>
      </c>
      <c r="G214" s="14" t="s">
        <v>332</v>
      </c>
      <c r="H214" s="18">
        <v>20230002799</v>
      </c>
      <c r="I214" s="30">
        <v>45003</v>
      </c>
      <c r="J214" s="98">
        <f>F214*0.006</f>
        <v>3660</v>
      </c>
      <c r="K214" s="98">
        <f t="shared" si="4"/>
        <v>183</v>
      </c>
    </row>
    <row r="215" s="73" customFormat="1" ht="19.9" customHeight="1" spans="1:11">
      <c r="A215" s="85">
        <v>235</v>
      </c>
      <c r="B215" s="11" t="s">
        <v>759</v>
      </c>
      <c r="C215" s="12">
        <v>107.98</v>
      </c>
      <c r="D215" s="13" t="s">
        <v>760</v>
      </c>
      <c r="E215" s="22">
        <v>5676.54</v>
      </c>
      <c r="F215" s="10">
        <v>612953</v>
      </c>
      <c r="G215" s="14" t="s">
        <v>451</v>
      </c>
      <c r="H215" s="18">
        <v>20230004014</v>
      </c>
      <c r="I215" s="30">
        <v>44995</v>
      </c>
      <c r="J215" s="98">
        <f>F215*0.006</f>
        <v>3677.718</v>
      </c>
      <c r="K215" s="98">
        <f t="shared" si="4"/>
        <v>183.8859</v>
      </c>
    </row>
    <row r="216" s="73" customFormat="1" ht="19.9" customHeight="1" spans="1:11">
      <c r="A216" s="85">
        <v>236</v>
      </c>
      <c r="B216" s="11" t="s">
        <v>761</v>
      </c>
      <c r="C216" s="12">
        <v>107.61</v>
      </c>
      <c r="D216" s="13" t="s">
        <v>762</v>
      </c>
      <c r="E216" s="22">
        <v>5960</v>
      </c>
      <c r="F216" s="10">
        <v>641356</v>
      </c>
      <c r="G216" s="14" t="s">
        <v>305</v>
      </c>
      <c r="H216" s="18">
        <v>20230007654</v>
      </c>
      <c r="I216" s="30">
        <v>45146</v>
      </c>
      <c r="J216" s="98">
        <f>F216*0.005</f>
        <v>3206.78</v>
      </c>
      <c r="K216" s="98">
        <f t="shared" si="4"/>
        <v>160.339</v>
      </c>
    </row>
    <row r="217" s="73" customFormat="1" ht="19.9" customHeight="1" spans="1:11">
      <c r="A217" s="85">
        <v>237</v>
      </c>
      <c r="B217" s="11" t="s">
        <v>763</v>
      </c>
      <c r="C217" s="12">
        <v>107.98</v>
      </c>
      <c r="D217" s="13" t="s">
        <v>764</v>
      </c>
      <c r="E217" s="22">
        <v>5960</v>
      </c>
      <c r="F217" s="10">
        <v>643561</v>
      </c>
      <c r="G217" s="14" t="s">
        <v>574</v>
      </c>
      <c r="H217" s="18">
        <v>20230007570</v>
      </c>
      <c r="I217" s="31">
        <v>45167</v>
      </c>
      <c r="J217" s="98">
        <f>F217*0.007</f>
        <v>4504.927</v>
      </c>
      <c r="K217" s="98">
        <f t="shared" si="4"/>
        <v>225.24635</v>
      </c>
    </row>
    <row r="218" s="73" customFormat="1" ht="19.9" customHeight="1" spans="1:11">
      <c r="A218" s="85">
        <v>238</v>
      </c>
      <c r="B218" s="11" t="s">
        <v>123</v>
      </c>
      <c r="C218" s="12">
        <v>107.61</v>
      </c>
      <c r="D218" s="13" t="s">
        <v>122</v>
      </c>
      <c r="E218" s="22">
        <v>7155.47</v>
      </c>
      <c r="F218" s="10">
        <v>771145</v>
      </c>
      <c r="G218" s="3" t="s">
        <v>69</v>
      </c>
      <c r="H218" s="18">
        <v>20240004980</v>
      </c>
      <c r="I218" s="31">
        <v>45529</v>
      </c>
      <c r="J218" s="98">
        <f>F218*0.007</f>
        <v>5398.015</v>
      </c>
      <c r="K218" s="98">
        <f t="shared" si="4"/>
        <v>269.90075</v>
      </c>
    </row>
    <row r="219" s="73" customFormat="1" ht="19.9" customHeight="1" spans="1:11">
      <c r="A219" s="85">
        <v>239</v>
      </c>
      <c r="B219" s="11" t="s">
        <v>765</v>
      </c>
      <c r="C219" s="12">
        <v>107.98</v>
      </c>
      <c r="D219" s="13" t="s">
        <v>766</v>
      </c>
      <c r="E219" s="22">
        <v>6973.51</v>
      </c>
      <c r="F219" s="10">
        <v>753000</v>
      </c>
      <c r="G219" s="3" t="s">
        <v>546</v>
      </c>
      <c r="H219" s="18">
        <v>20230010301</v>
      </c>
      <c r="I219" s="30">
        <v>45263</v>
      </c>
      <c r="J219" s="98">
        <f>F219*0.005</f>
        <v>3765</v>
      </c>
      <c r="K219" s="98">
        <f t="shared" si="4"/>
        <v>188.25</v>
      </c>
    </row>
    <row r="220" s="75" customFormat="1" ht="19.9" customHeight="1" spans="1:12">
      <c r="A220" s="104">
        <v>1</v>
      </c>
      <c r="B220" s="105" t="s">
        <v>767</v>
      </c>
      <c r="C220" s="106">
        <v>68.42</v>
      </c>
      <c r="D220" s="24" t="s">
        <v>768</v>
      </c>
      <c r="E220" s="25">
        <v>22700</v>
      </c>
      <c r="F220" s="25">
        <v>1553134</v>
      </c>
      <c r="G220" s="26" t="s">
        <v>769</v>
      </c>
      <c r="H220" s="107">
        <v>20240002187</v>
      </c>
      <c r="I220" s="108">
        <v>45393</v>
      </c>
      <c r="J220" s="98">
        <f t="shared" ref="J220:J244" si="5">F220*0.01</f>
        <v>15531.34</v>
      </c>
      <c r="K220" s="98">
        <f t="shared" si="4"/>
        <v>776.567</v>
      </c>
      <c r="L220" s="76"/>
    </row>
    <row r="221" s="75" customFormat="1" ht="19.9" customHeight="1" spans="1:12">
      <c r="A221" s="104">
        <v>1</v>
      </c>
      <c r="B221" s="105" t="s">
        <v>770</v>
      </c>
      <c r="C221" s="106">
        <v>68.42</v>
      </c>
      <c r="D221" s="24" t="s">
        <v>771</v>
      </c>
      <c r="E221" s="25">
        <v>21800</v>
      </c>
      <c r="F221" s="25">
        <v>1491556</v>
      </c>
      <c r="G221" s="26" t="s">
        <v>772</v>
      </c>
      <c r="H221" s="107">
        <v>20230010576</v>
      </c>
      <c r="I221" s="108">
        <v>45256</v>
      </c>
      <c r="J221" s="98">
        <f>F221*0.009</f>
        <v>13424.004</v>
      </c>
      <c r="K221" s="98">
        <f t="shared" ref="K221:K252" si="6">J221*0.05</f>
        <v>671.2002</v>
      </c>
      <c r="L221" s="76"/>
    </row>
    <row r="222" s="75" customFormat="1" ht="19.9" customHeight="1" spans="1:12">
      <c r="A222" s="104">
        <v>1</v>
      </c>
      <c r="B222" s="105" t="s">
        <v>773</v>
      </c>
      <c r="C222" s="106">
        <v>68.42</v>
      </c>
      <c r="D222" s="24" t="s">
        <v>525</v>
      </c>
      <c r="E222" s="25">
        <v>21967.26</v>
      </c>
      <c r="F222" s="25">
        <v>1503000</v>
      </c>
      <c r="G222" s="26" t="s">
        <v>774</v>
      </c>
      <c r="H222" s="107">
        <v>20240002029</v>
      </c>
      <c r="I222" s="108">
        <v>45381</v>
      </c>
      <c r="J222" s="98">
        <f t="shared" si="5"/>
        <v>15030</v>
      </c>
      <c r="K222" s="98">
        <f t="shared" si="6"/>
        <v>751.5</v>
      </c>
      <c r="L222" s="76"/>
    </row>
    <row r="223" s="75" customFormat="1" ht="19.9" customHeight="1" spans="1:12">
      <c r="A223" s="104">
        <v>1</v>
      </c>
      <c r="B223" s="105" t="s">
        <v>775</v>
      </c>
      <c r="C223" s="106">
        <v>68.42</v>
      </c>
      <c r="D223" s="24" t="s">
        <v>776</v>
      </c>
      <c r="E223" s="25">
        <v>22500</v>
      </c>
      <c r="F223" s="25">
        <v>1539450</v>
      </c>
      <c r="G223" s="26" t="s">
        <v>777</v>
      </c>
      <c r="H223" s="107">
        <v>20230010242</v>
      </c>
      <c r="I223" s="108">
        <v>45245</v>
      </c>
      <c r="J223" s="98">
        <f>F223*0.008</f>
        <v>12315.6</v>
      </c>
      <c r="K223" s="98">
        <f t="shared" si="6"/>
        <v>615.78</v>
      </c>
      <c r="L223" s="76"/>
    </row>
    <row r="224" s="76" customFormat="1" ht="19.9" customHeight="1" spans="1:11">
      <c r="A224" s="104">
        <v>1</v>
      </c>
      <c r="B224" s="105" t="s">
        <v>778</v>
      </c>
      <c r="C224" s="106">
        <v>68.42</v>
      </c>
      <c r="D224" s="24" t="s">
        <v>779</v>
      </c>
      <c r="E224" s="25">
        <v>22960.42</v>
      </c>
      <c r="F224" s="25">
        <v>1570952</v>
      </c>
      <c r="G224" s="26" t="s">
        <v>780</v>
      </c>
      <c r="H224" s="107">
        <v>20230008432</v>
      </c>
      <c r="I224" s="108">
        <v>45191</v>
      </c>
      <c r="J224" s="98">
        <f t="shared" si="5"/>
        <v>15709.52</v>
      </c>
      <c r="K224" s="98">
        <f t="shared" si="6"/>
        <v>785.476</v>
      </c>
    </row>
    <row r="225" s="76" customFormat="1" ht="19.9" customHeight="1" spans="1:11">
      <c r="A225" s="104">
        <v>1</v>
      </c>
      <c r="B225" s="105" t="s">
        <v>781</v>
      </c>
      <c r="C225" s="106">
        <v>68.42</v>
      </c>
      <c r="D225" s="24" t="s">
        <v>782</v>
      </c>
      <c r="E225" s="25">
        <v>23165.74</v>
      </c>
      <c r="F225" s="25">
        <v>1585000</v>
      </c>
      <c r="G225" s="26" t="s">
        <v>24</v>
      </c>
      <c r="H225" s="107">
        <v>20230009415</v>
      </c>
      <c r="I225" s="108">
        <v>45220</v>
      </c>
      <c r="J225" s="98">
        <f t="shared" si="5"/>
        <v>15850</v>
      </c>
      <c r="K225" s="98">
        <f t="shared" si="6"/>
        <v>792.5</v>
      </c>
    </row>
    <row r="226" s="76" customFormat="1" ht="19.9" customHeight="1" spans="1:11">
      <c r="A226" s="104">
        <v>1</v>
      </c>
      <c r="B226" s="105" t="s">
        <v>783</v>
      </c>
      <c r="C226" s="106">
        <v>68.42</v>
      </c>
      <c r="D226" s="24" t="s">
        <v>784</v>
      </c>
      <c r="E226" s="25">
        <v>23346.77</v>
      </c>
      <c r="F226" s="25">
        <v>1597386</v>
      </c>
      <c r="G226" s="26" t="s">
        <v>769</v>
      </c>
      <c r="H226" s="107">
        <v>20230010496</v>
      </c>
      <c r="I226" s="108">
        <v>45198</v>
      </c>
      <c r="J226" s="98">
        <f t="shared" si="5"/>
        <v>15973.86</v>
      </c>
      <c r="K226" s="98">
        <f t="shared" si="6"/>
        <v>798.693</v>
      </c>
    </row>
    <row r="227" s="76" customFormat="1" ht="19.9" customHeight="1" spans="1:11">
      <c r="A227" s="104">
        <v>1</v>
      </c>
      <c r="B227" s="105" t="s">
        <v>785</v>
      </c>
      <c r="C227" s="106">
        <v>68.42</v>
      </c>
      <c r="D227" s="24" t="s">
        <v>786</v>
      </c>
      <c r="E227" s="25">
        <v>23830.765</v>
      </c>
      <c r="F227" s="25">
        <v>1630501</v>
      </c>
      <c r="G227" s="26" t="s">
        <v>787</v>
      </c>
      <c r="H227" s="26">
        <v>20230008488</v>
      </c>
      <c r="I227" s="109">
        <v>45197</v>
      </c>
      <c r="J227" s="98">
        <f t="shared" si="5"/>
        <v>16305.01</v>
      </c>
      <c r="K227" s="98">
        <f t="shared" si="6"/>
        <v>815.2505</v>
      </c>
    </row>
    <row r="228" s="76" customFormat="1" ht="19.9" customHeight="1" spans="1:11">
      <c r="A228" s="104">
        <v>1</v>
      </c>
      <c r="B228" s="105" t="s">
        <v>788</v>
      </c>
      <c r="C228" s="106">
        <v>98.74</v>
      </c>
      <c r="D228" s="24" t="s">
        <v>789</v>
      </c>
      <c r="E228" s="25">
        <v>23801.69</v>
      </c>
      <c r="F228" s="25">
        <v>2350179</v>
      </c>
      <c r="G228" s="26" t="s">
        <v>787</v>
      </c>
      <c r="H228" s="107">
        <v>20230008484</v>
      </c>
      <c r="I228" s="108">
        <v>45197</v>
      </c>
      <c r="J228" s="98">
        <f t="shared" si="5"/>
        <v>23501.79</v>
      </c>
      <c r="K228" s="98">
        <f t="shared" si="6"/>
        <v>1175.0895</v>
      </c>
    </row>
    <row r="229" s="75" customFormat="1" ht="19.9" customHeight="1" spans="1:12">
      <c r="A229" s="104">
        <v>2</v>
      </c>
      <c r="B229" s="105" t="s">
        <v>790</v>
      </c>
      <c r="C229" s="106">
        <v>85.66</v>
      </c>
      <c r="D229" s="24" t="s">
        <v>791</v>
      </c>
      <c r="E229" s="25">
        <v>9777.02</v>
      </c>
      <c r="F229" s="25">
        <v>837500</v>
      </c>
      <c r="G229" s="26" t="s">
        <v>36</v>
      </c>
      <c r="H229" s="107">
        <v>20240001115</v>
      </c>
      <c r="I229" s="108">
        <v>45351</v>
      </c>
      <c r="J229" s="98">
        <f t="shared" si="5"/>
        <v>8375</v>
      </c>
      <c r="K229" s="98">
        <f t="shared" si="6"/>
        <v>418.75</v>
      </c>
      <c r="L229" s="76"/>
    </row>
    <row r="230" s="75" customFormat="1" ht="19.9" customHeight="1" spans="1:12">
      <c r="A230" s="104">
        <v>2</v>
      </c>
      <c r="B230" s="105" t="s">
        <v>792</v>
      </c>
      <c r="C230" s="106">
        <v>85.66</v>
      </c>
      <c r="D230" s="24" t="s">
        <v>791</v>
      </c>
      <c r="E230" s="25">
        <v>9777.02</v>
      </c>
      <c r="F230" s="25">
        <v>837500</v>
      </c>
      <c r="G230" s="26" t="s">
        <v>36</v>
      </c>
      <c r="H230" s="26">
        <v>20240001116</v>
      </c>
      <c r="I230" s="108">
        <v>45351</v>
      </c>
      <c r="J230" s="98">
        <f t="shared" si="5"/>
        <v>8375</v>
      </c>
      <c r="K230" s="98">
        <f t="shared" si="6"/>
        <v>418.75</v>
      </c>
      <c r="L230" s="76"/>
    </row>
    <row r="231" s="75" customFormat="1" ht="19.9" customHeight="1" spans="1:12">
      <c r="A231" s="104">
        <v>1</v>
      </c>
      <c r="B231" s="105" t="s">
        <v>793</v>
      </c>
      <c r="C231" s="106">
        <v>104.32</v>
      </c>
      <c r="D231" s="24" t="s">
        <v>794</v>
      </c>
      <c r="E231" s="25">
        <v>23806.265</v>
      </c>
      <c r="F231" s="25">
        <v>2483470</v>
      </c>
      <c r="G231" s="26" t="s">
        <v>780</v>
      </c>
      <c r="H231" s="26">
        <v>20240002095</v>
      </c>
      <c r="I231" s="108">
        <v>45243</v>
      </c>
      <c r="J231" s="98">
        <f t="shared" si="5"/>
        <v>24834.7</v>
      </c>
      <c r="K231" s="98">
        <f t="shared" si="6"/>
        <v>1241.735</v>
      </c>
      <c r="L231" s="76"/>
    </row>
    <row r="232" s="76" customFormat="1" ht="19.9" customHeight="1" spans="1:11">
      <c r="A232" s="104">
        <v>1</v>
      </c>
      <c r="B232" s="105" t="s">
        <v>795</v>
      </c>
      <c r="C232" s="106">
        <v>68.72</v>
      </c>
      <c r="D232" s="24" t="s">
        <v>796</v>
      </c>
      <c r="E232" s="25">
        <v>23776.41</v>
      </c>
      <c r="F232" s="25">
        <v>1633915</v>
      </c>
      <c r="G232" s="26" t="s">
        <v>780</v>
      </c>
      <c r="H232" s="107">
        <v>20230008542</v>
      </c>
      <c r="I232" s="108">
        <v>45198</v>
      </c>
      <c r="J232" s="98">
        <f t="shared" si="5"/>
        <v>16339.15</v>
      </c>
      <c r="K232" s="98">
        <f t="shared" si="6"/>
        <v>816.9575</v>
      </c>
    </row>
    <row r="233" s="76" customFormat="1" ht="19.9" customHeight="1" spans="1:11">
      <c r="A233" s="104">
        <v>1</v>
      </c>
      <c r="B233" s="105" t="s">
        <v>797</v>
      </c>
      <c r="C233" s="106">
        <v>68.72</v>
      </c>
      <c r="D233" s="24" t="s">
        <v>798</v>
      </c>
      <c r="E233" s="25">
        <v>23428.405</v>
      </c>
      <c r="F233" s="25">
        <v>1610000</v>
      </c>
      <c r="G233" s="26" t="s">
        <v>774</v>
      </c>
      <c r="H233" s="26">
        <v>20230008210</v>
      </c>
      <c r="I233" s="108">
        <v>45197</v>
      </c>
      <c r="J233" s="98">
        <f t="shared" si="5"/>
        <v>16100</v>
      </c>
      <c r="K233" s="98">
        <f t="shared" si="6"/>
        <v>805</v>
      </c>
    </row>
    <row r="234" s="76" customFormat="1" ht="19.9" customHeight="1" spans="1:11">
      <c r="A234" s="104">
        <v>1</v>
      </c>
      <c r="B234" s="105" t="s">
        <v>799</v>
      </c>
      <c r="C234" s="106">
        <v>68.72</v>
      </c>
      <c r="D234" s="24" t="s">
        <v>800</v>
      </c>
      <c r="E234" s="25">
        <v>23333.77</v>
      </c>
      <c r="F234" s="25">
        <v>1603497</v>
      </c>
      <c r="G234" s="26" t="s">
        <v>780</v>
      </c>
      <c r="H234" s="107">
        <v>20230008684</v>
      </c>
      <c r="I234" s="108">
        <v>45195</v>
      </c>
      <c r="J234" s="98">
        <f t="shared" si="5"/>
        <v>16034.97</v>
      </c>
      <c r="K234" s="98">
        <f t="shared" si="6"/>
        <v>801.7485</v>
      </c>
    </row>
    <row r="235" s="76" customFormat="1" ht="19.9" customHeight="1" spans="1:11">
      <c r="A235" s="104">
        <v>1</v>
      </c>
      <c r="B235" s="105" t="s">
        <v>801</v>
      </c>
      <c r="C235" s="106">
        <v>60.54</v>
      </c>
      <c r="D235" s="24" t="s">
        <v>802</v>
      </c>
      <c r="E235" s="25">
        <v>23000</v>
      </c>
      <c r="F235" s="25">
        <v>1392420</v>
      </c>
      <c r="G235" s="26" t="s">
        <v>774</v>
      </c>
      <c r="H235" s="26">
        <v>20230008648</v>
      </c>
      <c r="I235" s="108">
        <v>45200</v>
      </c>
      <c r="J235" s="98">
        <f t="shared" si="5"/>
        <v>13924.2</v>
      </c>
      <c r="K235" s="98">
        <f t="shared" si="6"/>
        <v>696.21</v>
      </c>
    </row>
    <row r="236" s="76" customFormat="1" ht="19.9" customHeight="1" spans="1:11">
      <c r="A236" s="104">
        <v>1</v>
      </c>
      <c r="B236" s="105" t="s">
        <v>803</v>
      </c>
      <c r="C236" s="106">
        <v>71.99</v>
      </c>
      <c r="D236" s="24" t="s">
        <v>804</v>
      </c>
      <c r="E236" s="25">
        <v>23600.008</v>
      </c>
      <c r="F236" s="25">
        <v>1698965</v>
      </c>
      <c r="G236" s="26" t="s">
        <v>805</v>
      </c>
      <c r="H236" s="107">
        <v>20240001485</v>
      </c>
      <c r="I236" s="108">
        <v>45194</v>
      </c>
      <c r="J236" s="98">
        <f t="shared" si="5"/>
        <v>16989.65</v>
      </c>
      <c r="K236" s="98">
        <f t="shared" si="6"/>
        <v>849.4825</v>
      </c>
    </row>
    <row r="237" s="76" customFormat="1" ht="19.9" customHeight="1" spans="1:11">
      <c r="A237" s="104">
        <v>1</v>
      </c>
      <c r="B237" s="105" t="s">
        <v>806</v>
      </c>
      <c r="C237" s="106">
        <v>68.72</v>
      </c>
      <c r="D237" s="24" t="s">
        <v>807</v>
      </c>
      <c r="E237" s="25">
        <v>24000</v>
      </c>
      <c r="F237" s="25">
        <v>1649280</v>
      </c>
      <c r="G237" s="26" t="s">
        <v>805</v>
      </c>
      <c r="H237" s="26">
        <v>20230008670</v>
      </c>
      <c r="I237" s="110">
        <v>45194</v>
      </c>
      <c r="J237" s="98">
        <f t="shared" si="5"/>
        <v>16492.8</v>
      </c>
      <c r="K237" s="98">
        <f t="shared" si="6"/>
        <v>824.64</v>
      </c>
    </row>
    <row r="238" s="75" customFormat="1" ht="19.9" customHeight="1" spans="1:12">
      <c r="A238" s="104">
        <v>1</v>
      </c>
      <c r="B238" s="105" t="s">
        <v>127</v>
      </c>
      <c r="C238" s="106">
        <v>179.2</v>
      </c>
      <c r="D238" s="24" t="s">
        <v>126</v>
      </c>
      <c r="E238" s="25">
        <v>25669.645</v>
      </c>
      <c r="F238" s="25">
        <v>4600000</v>
      </c>
      <c r="G238" s="26" t="s">
        <v>33</v>
      </c>
      <c r="H238" s="107">
        <v>20240004826</v>
      </c>
      <c r="I238" s="110">
        <v>45134</v>
      </c>
      <c r="J238" s="98">
        <f t="shared" si="5"/>
        <v>46000</v>
      </c>
      <c r="K238" s="98">
        <f t="shared" si="6"/>
        <v>2300</v>
      </c>
      <c r="L238" s="76"/>
    </row>
    <row r="239" s="76" customFormat="1" ht="19.9" customHeight="1" spans="1:11">
      <c r="A239" s="104">
        <v>1</v>
      </c>
      <c r="B239" s="105" t="s">
        <v>808</v>
      </c>
      <c r="C239" s="106">
        <v>64.34</v>
      </c>
      <c r="D239" s="24" t="s">
        <v>809</v>
      </c>
      <c r="E239" s="25">
        <v>20000</v>
      </c>
      <c r="F239" s="25">
        <v>1286800</v>
      </c>
      <c r="G239" s="26" t="s">
        <v>24</v>
      </c>
      <c r="H239" s="26">
        <v>20230008587</v>
      </c>
      <c r="I239" s="108">
        <v>45198</v>
      </c>
      <c r="J239" s="98">
        <f t="shared" si="5"/>
        <v>12868</v>
      </c>
      <c r="K239" s="98">
        <f t="shared" si="6"/>
        <v>643.4</v>
      </c>
    </row>
    <row r="240" s="76" customFormat="1" ht="19.9" customHeight="1" spans="1:11">
      <c r="A240" s="104">
        <v>1</v>
      </c>
      <c r="B240" s="105" t="s">
        <v>810</v>
      </c>
      <c r="C240" s="106">
        <v>64.34</v>
      </c>
      <c r="D240" s="24" t="s">
        <v>811</v>
      </c>
      <c r="E240" s="25">
        <v>20027.585</v>
      </c>
      <c r="F240" s="25">
        <v>1288575</v>
      </c>
      <c r="G240" s="26" t="s">
        <v>780</v>
      </c>
      <c r="H240" s="107">
        <v>20230008471</v>
      </c>
      <c r="I240" s="108">
        <v>45194</v>
      </c>
      <c r="J240" s="98">
        <f t="shared" si="5"/>
        <v>12885.75</v>
      </c>
      <c r="K240" s="98">
        <f t="shared" si="6"/>
        <v>644.2875</v>
      </c>
    </row>
    <row r="241" s="75" customFormat="1" ht="24.95" customHeight="1" spans="1:12">
      <c r="A241" s="104">
        <v>1</v>
      </c>
      <c r="B241" s="105" t="s">
        <v>812</v>
      </c>
      <c r="C241" s="106">
        <v>110.92</v>
      </c>
      <c r="D241" s="24" t="s">
        <v>813</v>
      </c>
      <c r="E241" s="25">
        <v>17100</v>
      </c>
      <c r="F241" s="25">
        <v>1896732</v>
      </c>
      <c r="G241" s="26" t="s">
        <v>24</v>
      </c>
      <c r="H241" s="26">
        <v>20240001898</v>
      </c>
      <c r="I241" s="108">
        <v>45378</v>
      </c>
      <c r="J241" s="98">
        <f t="shared" si="5"/>
        <v>18967.32</v>
      </c>
      <c r="K241" s="98">
        <f t="shared" si="6"/>
        <v>948.366</v>
      </c>
      <c r="L241" s="76"/>
    </row>
    <row r="242" s="76" customFormat="1" ht="19.9" customHeight="1" spans="1:11">
      <c r="A242" s="104">
        <v>1</v>
      </c>
      <c r="B242" s="105" t="s">
        <v>814</v>
      </c>
      <c r="C242" s="106">
        <v>51.21</v>
      </c>
      <c r="D242" s="24" t="s">
        <v>815</v>
      </c>
      <c r="E242" s="25">
        <v>17965.241</v>
      </c>
      <c r="F242" s="25">
        <v>920000</v>
      </c>
      <c r="G242" s="26" t="s">
        <v>787</v>
      </c>
      <c r="H242" s="107">
        <v>20230008599</v>
      </c>
      <c r="I242" s="108">
        <v>45199</v>
      </c>
      <c r="J242" s="98">
        <f t="shared" si="5"/>
        <v>9200</v>
      </c>
      <c r="K242" s="98">
        <f t="shared" si="6"/>
        <v>460</v>
      </c>
    </row>
    <row r="243" s="76" customFormat="1" ht="19.9" customHeight="1" spans="1:11">
      <c r="A243" s="104">
        <v>1</v>
      </c>
      <c r="B243" s="105" t="s">
        <v>816</v>
      </c>
      <c r="C243" s="106">
        <v>51.21</v>
      </c>
      <c r="D243" s="24" t="s">
        <v>817</v>
      </c>
      <c r="E243" s="25">
        <v>18121.46</v>
      </c>
      <c r="F243" s="25">
        <v>928000</v>
      </c>
      <c r="G243" s="26" t="s">
        <v>787</v>
      </c>
      <c r="H243" s="26">
        <v>20230008608</v>
      </c>
      <c r="I243" s="108">
        <v>45199</v>
      </c>
      <c r="J243" s="98">
        <f t="shared" si="5"/>
        <v>9280</v>
      </c>
      <c r="K243" s="98">
        <f t="shared" si="6"/>
        <v>464</v>
      </c>
    </row>
    <row r="244" s="75" customFormat="1" ht="19.9" customHeight="1" spans="1:12">
      <c r="A244" s="104">
        <v>2</v>
      </c>
      <c r="B244" s="105" t="s">
        <v>129</v>
      </c>
      <c r="C244" s="106">
        <v>125.8</v>
      </c>
      <c r="D244" s="24" t="s">
        <v>128</v>
      </c>
      <c r="E244" s="25">
        <v>9538.95</v>
      </c>
      <c r="F244" s="25">
        <v>1200000</v>
      </c>
      <c r="G244" s="26" t="s">
        <v>769</v>
      </c>
      <c r="H244" s="26">
        <v>20240004964</v>
      </c>
      <c r="I244" s="108">
        <v>45529</v>
      </c>
      <c r="J244" s="98">
        <f t="shared" si="5"/>
        <v>12000</v>
      </c>
      <c r="K244" s="98">
        <f t="shared" si="6"/>
        <v>600</v>
      </c>
      <c r="L244" s="76"/>
    </row>
    <row r="245" s="75" customFormat="1" ht="19.9" customHeight="1" spans="1:12">
      <c r="A245" s="104">
        <v>2</v>
      </c>
      <c r="B245" s="105" t="s">
        <v>818</v>
      </c>
      <c r="C245" s="106">
        <v>79.46</v>
      </c>
      <c r="D245" s="24" t="s">
        <v>819</v>
      </c>
      <c r="E245" s="25">
        <v>10000</v>
      </c>
      <c r="F245" s="25">
        <v>794600</v>
      </c>
      <c r="G245" s="26" t="s">
        <v>820</v>
      </c>
      <c r="H245" s="107">
        <v>20230010720</v>
      </c>
      <c r="I245" s="108">
        <v>45271</v>
      </c>
      <c r="J245" s="98">
        <f>F245*0.008</f>
        <v>6356.8</v>
      </c>
      <c r="K245" s="98">
        <f t="shared" si="6"/>
        <v>317.84</v>
      </c>
      <c r="L245" s="76"/>
    </row>
    <row r="246" s="75" customFormat="1" ht="19.9" customHeight="1" spans="1:12">
      <c r="A246" s="104">
        <v>2</v>
      </c>
      <c r="B246" s="105" t="s">
        <v>821</v>
      </c>
      <c r="C246" s="106">
        <v>79.46</v>
      </c>
      <c r="D246" s="24" t="s">
        <v>819</v>
      </c>
      <c r="E246" s="25">
        <v>10000</v>
      </c>
      <c r="F246" s="25">
        <v>794600</v>
      </c>
      <c r="G246" s="26" t="s">
        <v>820</v>
      </c>
      <c r="H246" s="26">
        <v>20230010721</v>
      </c>
      <c r="I246" s="108">
        <v>45271</v>
      </c>
      <c r="J246" s="98">
        <f>F246*0.008</f>
        <v>6356.8</v>
      </c>
      <c r="K246" s="98">
        <f t="shared" si="6"/>
        <v>317.84</v>
      </c>
      <c r="L246" s="76"/>
    </row>
    <row r="247" s="76" customFormat="1" ht="19.9" customHeight="1" spans="1:11">
      <c r="A247" s="104">
        <v>2</v>
      </c>
      <c r="B247" s="105" t="s">
        <v>822</v>
      </c>
      <c r="C247" s="106">
        <v>79.46</v>
      </c>
      <c r="D247" s="24" t="s">
        <v>823</v>
      </c>
      <c r="E247" s="25">
        <v>9690.41</v>
      </c>
      <c r="F247" s="25">
        <v>770000</v>
      </c>
      <c r="G247" s="26" t="s">
        <v>24</v>
      </c>
      <c r="H247" s="107">
        <v>20230008531</v>
      </c>
      <c r="I247" s="108">
        <v>45199</v>
      </c>
      <c r="J247" s="98">
        <f t="shared" ref="J247:J255" si="7">F247*0.01</f>
        <v>7700</v>
      </c>
      <c r="K247" s="98">
        <f t="shared" si="6"/>
        <v>385</v>
      </c>
    </row>
    <row r="248" s="76" customFormat="1" ht="19.9" customHeight="1" spans="1:11">
      <c r="A248" s="104">
        <v>2</v>
      </c>
      <c r="B248" s="105" t="s">
        <v>824</v>
      </c>
      <c r="C248" s="106">
        <v>70</v>
      </c>
      <c r="D248" s="24" t="s">
        <v>825</v>
      </c>
      <c r="E248" s="25">
        <v>9740</v>
      </c>
      <c r="F248" s="25">
        <v>681800</v>
      </c>
      <c r="G248" s="26" t="s">
        <v>826</v>
      </c>
      <c r="H248" s="26">
        <v>20240000633</v>
      </c>
      <c r="I248" s="108">
        <v>45197</v>
      </c>
      <c r="J248" s="98">
        <f t="shared" si="7"/>
        <v>6818</v>
      </c>
      <c r="K248" s="98">
        <f t="shared" si="6"/>
        <v>340.9</v>
      </c>
    </row>
    <row r="249" s="76" customFormat="1" ht="19.9" customHeight="1" spans="1:11">
      <c r="A249" s="104">
        <v>2</v>
      </c>
      <c r="B249" s="105" t="s">
        <v>827</v>
      </c>
      <c r="C249" s="106">
        <v>83.24</v>
      </c>
      <c r="D249" s="24" t="s">
        <v>828</v>
      </c>
      <c r="E249" s="25">
        <v>9851.03</v>
      </c>
      <c r="F249" s="25">
        <v>820000</v>
      </c>
      <c r="G249" s="26" t="s">
        <v>24</v>
      </c>
      <c r="H249" s="107">
        <v>20230008528</v>
      </c>
      <c r="I249" s="108">
        <v>45199</v>
      </c>
      <c r="J249" s="98">
        <f t="shared" si="7"/>
        <v>8200</v>
      </c>
      <c r="K249" s="98">
        <f t="shared" si="6"/>
        <v>410</v>
      </c>
    </row>
    <row r="250" s="76" customFormat="1" ht="19.9" customHeight="1" spans="1:11">
      <c r="A250" s="104">
        <v>2</v>
      </c>
      <c r="B250" s="105" t="s">
        <v>829</v>
      </c>
      <c r="C250" s="106">
        <v>79.46</v>
      </c>
      <c r="D250" s="24" t="s">
        <v>830</v>
      </c>
      <c r="E250" s="25">
        <v>9942.11</v>
      </c>
      <c r="F250" s="25">
        <v>790000</v>
      </c>
      <c r="G250" s="26" t="s">
        <v>24</v>
      </c>
      <c r="H250" s="26">
        <v>20230008534</v>
      </c>
      <c r="I250" s="108">
        <v>45198</v>
      </c>
      <c r="J250" s="98">
        <f t="shared" si="7"/>
        <v>7900</v>
      </c>
      <c r="K250" s="98">
        <f t="shared" si="6"/>
        <v>395</v>
      </c>
    </row>
    <row r="251" s="75" customFormat="1" ht="19.9" customHeight="1" spans="1:12">
      <c r="A251" s="104">
        <v>2</v>
      </c>
      <c r="B251" s="105" t="s">
        <v>131</v>
      </c>
      <c r="C251" s="106">
        <v>142.23</v>
      </c>
      <c r="D251" s="24" t="s">
        <v>130</v>
      </c>
      <c r="E251" s="25">
        <v>9300</v>
      </c>
      <c r="F251" s="25">
        <v>1322739</v>
      </c>
      <c r="G251" s="26" t="s">
        <v>36</v>
      </c>
      <c r="H251" s="107">
        <v>20240005074</v>
      </c>
      <c r="I251" s="108">
        <v>45495</v>
      </c>
      <c r="J251" s="98">
        <f t="shared" si="7"/>
        <v>13227.39</v>
      </c>
      <c r="K251" s="98">
        <f t="shared" si="6"/>
        <v>661.3695</v>
      </c>
      <c r="L251" s="76"/>
    </row>
    <row r="252" s="76" customFormat="1" ht="19.9" customHeight="1" spans="1:11">
      <c r="A252" s="104">
        <v>2</v>
      </c>
      <c r="B252" s="105" t="s">
        <v>831</v>
      </c>
      <c r="C252" s="106">
        <v>239.98</v>
      </c>
      <c r="D252" s="24" t="s">
        <v>832</v>
      </c>
      <c r="E252" s="25">
        <v>11860</v>
      </c>
      <c r="F252" s="25">
        <v>2846163</v>
      </c>
      <c r="G252" s="26" t="s">
        <v>833</v>
      </c>
      <c r="H252" s="26">
        <v>20240000151</v>
      </c>
      <c r="I252" s="108">
        <v>45198</v>
      </c>
      <c r="J252" s="98">
        <f t="shared" si="7"/>
        <v>28461.63</v>
      </c>
      <c r="K252" s="98">
        <f t="shared" si="6"/>
        <v>1423.0815</v>
      </c>
    </row>
    <row r="253" s="76" customFormat="1" ht="19.9" customHeight="1" spans="1:11">
      <c r="A253" s="104">
        <v>2</v>
      </c>
      <c r="B253" s="105" t="s">
        <v>834</v>
      </c>
      <c r="C253" s="106">
        <v>207.21</v>
      </c>
      <c r="D253" s="24" t="s">
        <v>835</v>
      </c>
      <c r="E253" s="25">
        <v>11860</v>
      </c>
      <c r="F253" s="25">
        <v>2457511</v>
      </c>
      <c r="G253" s="26" t="s">
        <v>833</v>
      </c>
      <c r="H253" s="107">
        <v>20240000152</v>
      </c>
      <c r="I253" s="108">
        <v>45198</v>
      </c>
      <c r="J253" s="98">
        <f t="shared" si="7"/>
        <v>24575.11</v>
      </c>
      <c r="K253" s="98">
        <f t="shared" ref="K253:K284" si="8">J253*0.05</f>
        <v>1228.7555</v>
      </c>
    </row>
    <row r="254" s="76" customFormat="1" ht="19.9" customHeight="1" spans="1:11">
      <c r="A254" s="104">
        <v>2</v>
      </c>
      <c r="B254" s="105" t="s">
        <v>133</v>
      </c>
      <c r="C254" s="106">
        <v>74.4</v>
      </c>
      <c r="D254" s="24" t="s">
        <v>132</v>
      </c>
      <c r="E254" s="25">
        <v>8510.97</v>
      </c>
      <c r="F254" s="25">
        <v>633216</v>
      </c>
      <c r="G254" s="26" t="s">
        <v>780</v>
      </c>
      <c r="H254" s="26">
        <v>20230008633</v>
      </c>
      <c r="I254" s="108">
        <v>45198</v>
      </c>
      <c r="J254" s="98">
        <f t="shared" si="7"/>
        <v>6332.16</v>
      </c>
      <c r="K254" s="98">
        <f t="shared" si="8"/>
        <v>316.608</v>
      </c>
    </row>
    <row r="255" s="76" customFormat="1" ht="19.9" customHeight="1" spans="1:11">
      <c r="A255" s="104">
        <v>2</v>
      </c>
      <c r="B255" s="105" t="s">
        <v>164</v>
      </c>
      <c r="C255" s="106">
        <v>74.4</v>
      </c>
      <c r="D255" s="24" t="s">
        <v>163</v>
      </c>
      <c r="E255" s="25">
        <v>8431.25</v>
      </c>
      <c r="F255" s="25">
        <v>627285</v>
      </c>
      <c r="G255" s="26" t="s">
        <v>780</v>
      </c>
      <c r="H255" s="107">
        <v>20230008344</v>
      </c>
      <c r="I255" s="108">
        <v>45193</v>
      </c>
      <c r="J255" s="98">
        <f t="shared" si="7"/>
        <v>6272.85</v>
      </c>
      <c r="K255" s="98">
        <f t="shared" si="8"/>
        <v>313.6425</v>
      </c>
    </row>
    <row r="256" s="76" customFormat="1" ht="19.9" customHeight="1" spans="1:11">
      <c r="A256" s="104">
        <v>2</v>
      </c>
      <c r="B256" s="105" t="s">
        <v>836</v>
      </c>
      <c r="C256" s="106">
        <v>59.21</v>
      </c>
      <c r="D256" s="24" t="s">
        <v>443</v>
      </c>
      <c r="E256" s="25">
        <v>8144.33</v>
      </c>
      <c r="F256" s="25">
        <v>482226</v>
      </c>
      <c r="G256" s="26" t="s">
        <v>769</v>
      </c>
      <c r="H256" s="26">
        <v>20230008933</v>
      </c>
      <c r="I256" s="108">
        <v>45211</v>
      </c>
      <c r="J256" s="98">
        <f>F256*0.009</f>
        <v>4340.034</v>
      </c>
      <c r="K256" s="98">
        <f t="shared" si="8"/>
        <v>217.0017</v>
      </c>
    </row>
    <row r="257" s="76" customFormat="1" ht="19.9" customHeight="1" spans="1:11">
      <c r="A257" s="104">
        <v>2</v>
      </c>
      <c r="B257" s="105" t="s">
        <v>837</v>
      </c>
      <c r="C257" s="106">
        <v>59.21</v>
      </c>
      <c r="D257" s="24" t="s">
        <v>838</v>
      </c>
      <c r="E257" s="25">
        <v>7768.95</v>
      </c>
      <c r="F257" s="25">
        <v>460000</v>
      </c>
      <c r="G257" s="26" t="s">
        <v>24</v>
      </c>
      <c r="H257" s="107">
        <v>20240000814</v>
      </c>
      <c r="I257" s="108">
        <v>45211</v>
      </c>
      <c r="J257" s="98">
        <f t="shared" ref="J257:J291" si="9">F257*0.01</f>
        <v>4600</v>
      </c>
      <c r="K257" s="98">
        <f t="shared" si="8"/>
        <v>230</v>
      </c>
    </row>
    <row r="258" s="75" customFormat="1" ht="19.9" customHeight="1" spans="1:12">
      <c r="A258" s="104">
        <v>1</v>
      </c>
      <c r="B258" s="105" t="s">
        <v>135</v>
      </c>
      <c r="C258" s="106">
        <v>43.43</v>
      </c>
      <c r="D258" s="24" t="s">
        <v>134</v>
      </c>
      <c r="E258" s="25">
        <v>17000</v>
      </c>
      <c r="F258" s="25">
        <v>738310</v>
      </c>
      <c r="G258" s="26" t="s">
        <v>787</v>
      </c>
      <c r="H258" s="26">
        <v>20240003579</v>
      </c>
      <c r="I258" s="108">
        <v>45429</v>
      </c>
      <c r="J258" s="98">
        <f t="shared" si="9"/>
        <v>7383.1</v>
      </c>
      <c r="K258" s="98">
        <f t="shared" si="8"/>
        <v>369.155</v>
      </c>
      <c r="L258" s="76"/>
    </row>
    <row r="259" s="75" customFormat="1" ht="19.9" customHeight="1" spans="1:12">
      <c r="A259" s="104">
        <v>1</v>
      </c>
      <c r="B259" s="105" t="s">
        <v>136</v>
      </c>
      <c r="C259" s="106">
        <v>50.67</v>
      </c>
      <c r="D259" s="24" t="s">
        <v>134</v>
      </c>
      <c r="E259" s="25">
        <v>17000</v>
      </c>
      <c r="F259" s="25">
        <v>861390</v>
      </c>
      <c r="G259" s="26" t="s">
        <v>787</v>
      </c>
      <c r="H259" s="26">
        <v>20240003028</v>
      </c>
      <c r="I259" s="108">
        <v>45429</v>
      </c>
      <c r="J259" s="98">
        <f t="shared" si="9"/>
        <v>8613.9</v>
      </c>
      <c r="K259" s="98">
        <f t="shared" si="8"/>
        <v>430.695</v>
      </c>
      <c r="L259" s="76"/>
    </row>
    <row r="260" s="75" customFormat="1" ht="19.9" customHeight="1" spans="1:12">
      <c r="A260" s="104">
        <v>1</v>
      </c>
      <c r="B260" s="105" t="s">
        <v>839</v>
      </c>
      <c r="C260" s="106">
        <v>50.67</v>
      </c>
      <c r="D260" s="24" t="s">
        <v>840</v>
      </c>
      <c r="E260" s="25">
        <v>17959.34</v>
      </c>
      <c r="F260" s="25">
        <v>910000</v>
      </c>
      <c r="G260" s="26" t="s">
        <v>769</v>
      </c>
      <c r="H260" s="26">
        <v>20240003564</v>
      </c>
      <c r="I260" s="108">
        <v>45435</v>
      </c>
      <c r="J260" s="98">
        <f t="shared" si="9"/>
        <v>9100</v>
      </c>
      <c r="K260" s="98">
        <f t="shared" si="8"/>
        <v>455</v>
      </c>
      <c r="L260" s="76"/>
    </row>
    <row r="261" s="75" customFormat="1" ht="19.9" customHeight="1" spans="1:12">
      <c r="A261" s="104">
        <v>1</v>
      </c>
      <c r="B261" s="105" t="s">
        <v>138</v>
      </c>
      <c r="C261" s="106">
        <v>50.67</v>
      </c>
      <c r="D261" s="24" t="s">
        <v>137</v>
      </c>
      <c r="E261" s="25">
        <v>18000</v>
      </c>
      <c r="F261" s="25">
        <v>912060</v>
      </c>
      <c r="G261" s="26" t="s">
        <v>805</v>
      </c>
      <c r="H261" s="26">
        <v>20240004390</v>
      </c>
      <c r="I261" s="108">
        <v>45435</v>
      </c>
      <c r="J261" s="98">
        <f t="shared" si="9"/>
        <v>9120.6</v>
      </c>
      <c r="K261" s="98">
        <f t="shared" si="8"/>
        <v>456.03</v>
      </c>
      <c r="L261" s="76"/>
    </row>
    <row r="262" s="75" customFormat="1" ht="19.9" customHeight="1" spans="1:12">
      <c r="A262" s="104">
        <v>1</v>
      </c>
      <c r="B262" s="105" t="s">
        <v>841</v>
      </c>
      <c r="C262" s="106">
        <v>50.67</v>
      </c>
      <c r="D262" s="24" t="s">
        <v>842</v>
      </c>
      <c r="E262" s="25">
        <v>18117.23</v>
      </c>
      <c r="F262" s="25">
        <v>918000</v>
      </c>
      <c r="G262" s="26" t="s">
        <v>769</v>
      </c>
      <c r="H262" s="26">
        <v>20240003765</v>
      </c>
      <c r="I262" s="108">
        <v>45431</v>
      </c>
      <c r="J262" s="98">
        <f t="shared" si="9"/>
        <v>9180</v>
      </c>
      <c r="K262" s="98">
        <f t="shared" si="8"/>
        <v>459</v>
      </c>
      <c r="L262" s="76"/>
    </row>
    <row r="263" s="75" customFormat="1" ht="19.9" customHeight="1" spans="1:12">
      <c r="A263" s="104">
        <v>1</v>
      </c>
      <c r="B263" s="105" t="s">
        <v>843</v>
      </c>
      <c r="C263" s="106">
        <v>50.67</v>
      </c>
      <c r="D263" s="24" t="s">
        <v>842</v>
      </c>
      <c r="E263" s="25">
        <v>18117.23</v>
      </c>
      <c r="F263" s="25">
        <v>918000</v>
      </c>
      <c r="G263" s="26" t="s">
        <v>769</v>
      </c>
      <c r="H263" s="26">
        <v>20240003764</v>
      </c>
      <c r="I263" s="108">
        <v>45431</v>
      </c>
      <c r="J263" s="98">
        <f t="shared" si="9"/>
        <v>9180</v>
      </c>
      <c r="K263" s="98">
        <f t="shared" si="8"/>
        <v>459</v>
      </c>
      <c r="L263" s="76"/>
    </row>
    <row r="264" s="75" customFormat="1" ht="19.9" customHeight="1" spans="1:12">
      <c r="A264" s="104">
        <v>1</v>
      </c>
      <c r="B264" s="105" t="s">
        <v>140</v>
      </c>
      <c r="C264" s="106">
        <v>50.67</v>
      </c>
      <c r="D264" s="24" t="s">
        <v>139</v>
      </c>
      <c r="E264" s="25">
        <v>18413.26</v>
      </c>
      <c r="F264" s="25">
        <v>933000</v>
      </c>
      <c r="G264" s="26" t="s">
        <v>774</v>
      </c>
      <c r="H264" s="26">
        <v>20240004709</v>
      </c>
      <c r="I264" s="108">
        <v>45432</v>
      </c>
      <c r="J264" s="98">
        <f t="shared" si="9"/>
        <v>9330</v>
      </c>
      <c r="K264" s="98">
        <f t="shared" si="8"/>
        <v>466.5</v>
      </c>
      <c r="L264" s="76"/>
    </row>
    <row r="265" s="76" customFormat="1" ht="19.9" customHeight="1" spans="1:11">
      <c r="A265" s="104" t="s">
        <v>844</v>
      </c>
      <c r="B265" s="105" t="s">
        <v>142</v>
      </c>
      <c r="C265" s="111">
        <v>43.18</v>
      </c>
      <c r="D265" s="24" t="s">
        <v>141</v>
      </c>
      <c r="E265" s="25">
        <v>27823.06</v>
      </c>
      <c r="F265" s="25">
        <v>1201956</v>
      </c>
      <c r="G265" s="26" t="s">
        <v>826</v>
      </c>
      <c r="H265" s="107">
        <v>20230006321</v>
      </c>
      <c r="I265" s="112">
        <v>45099</v>
      </c>
      <c r="J265" s="98">
        <f t="shared" si="9"/>
        <v>12019.56</v>
      </c>
      <c r="K265" s="98">
        <f t="shared" si="8"/>
        <v>600.978</v>
      </c>
    </row>
    <row r="266" s="76" customFormat="1" ht="19.9" customHeight="1" spans="1:11">
      <c r="A266" s="104" t="s">
        <v>844</v>
      </c>
      <c r="B266" s="105" t="s">
        <v>144</v>
      </c>
      <c r="C266" s="111">
        <v>42.67</v>
      </c>
      <c r="D266" s="24" t="s">
        <v>141</v>
      </c>
      <c r="E266" s="25">
        <v>25861.15</v>
      </c>
      <c r="F266" s="25">
        <v>1104012</v>
      </c>
      <c r="G266" s="26" t="s">
        <v>826</v>
      </c>
      <c r="H266" s="107">
        <v>20230006322</v>
      </c>
      <c r="I266" s="112">
        <v>45099</v>
      </c>
      <c r="J266" s="98">
        <f t="shared" si="9"/>
        <v>11040.12</v>
      </c>
      <c r="K266" s="98">
        <f t="shared" si="8"/>
        <v>552.006</v>
      </c>
    </row>
    <row r="267" s="76" customFormat="1" ht="19.9" customHeight="1" spans="1:11">
      <c r="A267" s="104" t="s">
        <v>844</v>
      </c>
      <c r="B267" s="105" t="s">
        <v>145</v>
      </c>
      <c r="C267" s="111">
        <v>42.67</v>
      </c>
      <c r="D267" s="24" t="s">
        <v>141</v>
      </c>
      <c r="E267" s="25">
        <v>25391.04</v>
      </c>
      <c r="F267" s="25">
        <v>1083943</v>
      </c>
      <c r="G267" s="26" t="s">
        <v>826</v>
      </c>
      <c r="H267" s="107">
        <v>20230006323</v>
      </c>
      <c r="I267" s="112">
        <v>45099</v>
      </c>
      <c r="J267" s="98">
        <f t="shared" si="9"/>
        <v>10839.43</v>
      </c>
      <c r="K267" s="98">
        <f t="shared" si="8"/>
        <v>541.9715</v>
      </c>
    </row>
    <row r="268" s="76" customFormat="1" ht="19.9" customHeight="1" spans="1:11">
      <c r="A268" s="104" t="s">
        <v>844</v>
      </c>
      <c r="B268" s="105" t="s">
        <v>845</v>
      </c>
      <c r="C268" s="111">
        <v>42.67</v>
      </c>
      <c r="D268" s="24" t="s">
        <v>846</v>
      </c>
      <c r="E268" s="25">
        <v>24945.91</v>
      </c>
      <c r="F268" s="25">
        <v>1064442</v>
      </c>
      <c r="G268" s="26" t="s">
        <v>826</v>
      </c>
      <c r="H268" s="107">
        <v>20230006451</v>
      </c>
      <c r="I268" s="112">
        <v>45099</v>
      </c>
      <c r="J268" s="98">
        <f t="shared" si="9"/>
        <v>10644.42</v>
      </c>
      <c r="K268" s="98">
        <f t="shared" si="8"/>
        <v>532.221</v>
      </c>
    </row>
    <row r="269" s="76" customFormat="1" ht="19.9" customHeight="1" spans="1:11">
      <c r="A269" s="104" t="s">
        <v>844</v>
      </c>
      <c r="B269" s="105" t="s">
        <v>847</v>
      </c>
      <c r="C269" s="111">
        <v>42.67</v>
      </c>
      <c r="D269" s="24" t="s">
        <v>848</v>
      </c>
      <c r="E269" s="25">
        <v>24963.84</v>
      </c>
      <c r="F269" s="25">
        <v>1065207</v>
      </c>
      <c r="G269" s="26" t="s">
        <v>769</v>
      </c>
      <c r="H269" s="26">
        <v>20230008712</v>
      </c>
      <c r="I269" s="108">
        <v>45099</v>
      </c>
      <c r="J269" s="98">
        <f t="shared" si="9"/>
        <v>10652.07</v>
      </c>
      <c r="K269" s="98">
        <f t="shared" si="8"/>
        <v>532.6035</v>
      </c>
    </row>
    <row r="270" s="76" customFormat="1" ht="19.9" customHeight="1" spans="1:11">
      <c r="A270" s="104" t="s">
        <v>844</v>
      </c>
      <c r="B270" s="105" t="s">
        <v>849</v>
      </c>
      <c r="C270" s="111">
        <v>41.66</v>
      </c>
      <c r="D270" s="24" t="s">
        <v>850</v>
      </c>
      <c r="E270" s="25">
        <v>24669.16</v>
      </c>
      <c r="F270" s="25">
        <v>1027717</v>
      </c>
      <c r="G270" s="26" t="s">
        <v>774</v>
      </c>
      <c r="H270" s="107">
        <v>20230005458</v>
      </c>
      <c r="I270" s="112">
        <v>45100</v>
      </c>
      <c r="J270" s="98">
        <f t="shared" si="9"/>
        <v>10277.17</v>
      </c>
      <c r="K270" s="98">
        <f t="shared" si="8"/>
        <v>513.8585</v>
      </c>
    </row>
    <row r="271" s="76" customFormat="1" ht="19.9" customHeight="1" spans="1:11">
      <c r="A271" s="104" t="s">
        <v>844</v>
      </c>
      <c r="B271" s="105" t="s">
        <v>851</v>
      </c>
      <c r="C271" s="111">
        <v>43.18</v>
      </c>
      <c r="D271" s="24" t="s">
        <v>852</v>
      </c>
      <c r="E271" s="25">
        <v>25867</v>
      </c>
      <c r="F271" s="25">
        <v>1116937</v>
      </c>
      <c r="G271" s="26" t="s">
        <v>805</v>
      </c>
      <c r="H271" s="26">
        <v>20230008219</v>
      </c>
      <c r="I271" s="112">
        <v>45100</v>
      </c>
      <c r="J271" s="98">
        <f t="shared" si="9"/>
        <v>11169.37</v>
      </c>
      <c r="K271" s="98">
        <f t="shared" si="8"/>
        <v>558.4685</v>
      </c>
    </row>
    <row r="272" s="76" customFormat="1" ht="19.9" customHeight="1" spans="1:11">
      <c r="A272" s="104" t="s">
        <v>844</v>
      </c>
      <c r="B272" s="105" t="s">
        <v>853</v>
      </c>
      <c r="C272" s="111">
        <v>43.18</v>
      </c>
      <c r="D272" s="24" t="s">
        <v>852</v>
      </c>
      <c r="E272" s="25">
        <v>20533</v>
      </c>
      <c r="F272" s="25">
        <v>886615</v>
      </c>
      <c r="G272" s="26" t="s">
        <v>805</v>
      </c>
      <c r="H272" s="107">
        <v>20230008224</v>
      </c>
      <c r="I272" s="112">
        <v>45100</v>
      </c>
      <c r="J272" s="98">
        <f t="shared" si="9"/>
        <v>8866.15</v>
      </c>
      <c r="K272" s="98">
        <f t="shared" si="8"/>
        <v>443.3075</v>
      </c>
    </row>
    <row r="273" s="76" customFormat="1" ht="19.9" customHeight="1" spans="1:11">
      <c r="A273" s="104" t="s">
        <v>844</v>
      </c>
      <c r="B273" s="105" t="s">
        <v>854</v>
      </c>
      <c r="C273" s="111">
        <v>41.66</v>
      </c>
      <c r="D273" s="24" t="s">
        <v>850</v>
      </c>
      <c r="E273" s="25">
        <v>19527.5</v>
      </c>
      <c r="F273" s="25">
        <v>813516</v>
      </c>
      <c r="G273" s="26" t="s">
        <v>774</v>
      </c>
      <c r="H273" s="26">
        <v>20230005459</v>
      </c>
      <c r="I273" s="112">
        <v>45100</v>
      </c>
      <c r="J273" s="98">
        <f t="shared" si="9"/>
        <v>8135.16</v>
      </c>
      <c r="K273" s="98">
        <f t="shared" si="8"/>
        <v>406.758</v>
      </c>
    </row>
    <row r="274" s="76" customFormat="1" ht="19.9" customHeight="1" spans="1:11">
      <c r="A274" s="104" t="s">
        <v>844</v>
      </c>
      <c r="B274" s="105" t="s">
        <v>855</v>
      </c>
      <c r="C274" s="111">
        <v>42.67</v>
      </c>
      <c r="D274" s="24" t="s">
        <v>856</v>
      </c>
      <c r="E274" s="25">
        <v>17421.83</v>
      </c>
      <c r="F274" s="25">
        <v>743389</v>
      </c>
      <c r="G274" s="26" t="s">
        <v>769</v>
      </c>
      <c r="H274" s="107">
        <v>2024000629</v>
      </c>
      <c r="I274" s="112">
        <v>45099</v>
      </c>
      <c r="J274" s="98">
        <f t="shared" si="9"/>
        <v>7433.89</v>
      </c>
      <c r="K274" s="98">
        <f t="shared" si="8"/>
        <v>371.6945</v>
      </c>
    </row>
    <row r="275" s="76" customFormat="1" ht="19.9" customHeight="1" spans="1:11">
      <c r="A275" s="104" t="s">
        <v>844</v>
      </c>
      <c r="B275" s="105" t="s">
        <v>857</v>
      </c>
      <c r="C275" s="111">
        <v>42.67</v>
      </c>
      <c r="D275" s="24" t="s">
        <v>752</v>
      </c>
      <c r="E275" s="25">
        <v>17235.72</v>
      </c>
      <c r="F275" s="25">
        <v>735448</v>
      </c>
      <c r="G275" s="26" t="s">
        <v>780</v>
      </c>
      <c r="H275" s="26">
        <v>20230005527</v>
      </c>
      <c r="I275" s="112">
        <v>45099</v>
      </c>
      <c r="J275" s="98">
        <f t="shared" si="9"/>
        <v>7354.48</v>
      </c>
      <c r="K275" s="98">
        <f t="shared" si="8"/>
        <v>367.724</v>
      </c>
    </row>
    <row r="276" s="76" customFormat="1" ht="19.9" customHeight="1" spans="1:11">
      <c r="A276" s="104" t="s">
        <v>844</v>
      </c>
      <c r="B276" s="105" t="s">
        <v>858</v>
      </c>
      <c r="C276" s="111">
        <v>42.67</v>
      </c>
      <c r="D276" s="24" t="s">
        <v>859</v>
      </c>
      <c r="E276" s="25">
        <v>16677.4</v>
      </c>
      <c r="F276" s="25">
        <v>711625</v>
      </c>
      <c r="G276" s="26" t="s">
        <v>769</v>
      </c>
      <c r="H276" s="26">
        <v>20230008715</v>
      </c>
      <c r="I276" s="108">
        <v>45099</v>
      </c>
      <c r="J276" s="98">
        <f t="shared" si="9"/>
        <v>7116.25</v>
      </c>
      <c r="K276" s="98">
        <f t="shared" si="8"/>
        <v>355.8125</v>
      </c>
    </row>
    <row r="277" s="76" customFormat="1" ht="19.9" customHeight="1" spans="1:11">
      <c r="A277" s="104" t="s">
        <v>844</v>
      </c>
      <c r="B277" s="105" t="s">
        <v>860</v>
      </c>
      <c r="C277" s="111">
        <v>42.67</v>
      </c>
      <c r="D277" s="24" t="s">
        <v>861</v>
      </c>
      <c r="E277" s="25">
        <v>16563.55</v>
      </c>
      <c r="F277" s="25">
        <v>706767</v>
      </c>
      <c r="G277" s="26" t="s">
        <v>826</v>
      </c>
      <c r="H277" s="26">
        <v>20230006187</v>
      </c>
      <c r="I277" s="108">
        <v>45099</v>
      </c>
      <c r="J277" s="98">
        <f t="shared" si="9"/>
        <v>7067.67</v>
      </c>
      <c r="K277" s="98">
        <f t="shared" si="8"/>
        <v>353.3835</v>
      </c>
    </row>
    <row r="278" s="76" customFormat="1" ht="19.9" customHeight="1" spans="1:11">
      <c r="A278" s="104" t="s">
        <v>844</v>
      </c>
      <c r="B278" s="105" t="s">
        <v>862</v>
      </c>
      <c r="C278" s="111">
        <v>42.67</v>
      </c>
      <c r="D278" s="24" t="s">
        <v>341</v>
      </c>
      <c r="E278" s="25">
        <v>17780.15</v>
      </c>
      <c r="F278" s="25">
        <v>758679</v>
      </c>
      <c r="G278" s="26" t="s">
        <v>774</v>
      </c>
      <c r="H278" s="107">
        <v>20230008181</v>
      </c>
      <c r="I278" s="108">
        <v>45099</v>
      </c>
      <c r="J278" s="98">
        <f t="shared" si="9"/>
        <v>7586.79</v>
      </c>
      <c r="K278" s="98">
        <f t="shared" si="8"/>
        <v>379.3395</v>
      </c>
    </row>
    <row r="279" s="76" customFormat="1" ht="19.9" customHeight="1" spans="1:11">
      <c r="A279" s="104" t="s">
        <v>844</v>
      </c>
      <c r="B279" s="105" t="s">
        <v>146</v>
      </c>
      <c r="C279" s="111">
        <v>42.67</v>
      </c>
      <c r="D279" s="24" t="s">
        <v>141</v>
      </c>
      <c r="E279" s="25">
        <v>20163.06</v>
      </c>
      <c r="F279" s="25">
        <v>860761</v>
      </c>
      <c r="G279" s="26" t="s">
        <v>826</v>
      </c>
      <c r="H279" s="107">
        <v>20230006324</v>
      </c>
      <c r="I279" s="112">
        <v>45099</v>
      </c>
      <c r="J279" s="98">
        <f t="shared" si="9"/>
        <v>8607.61</v>
      </c>
      <c r="K279" s="98">
        <f t="shared" si="8"/>
        <v>430.3805</v>
      </c>
    </row>
    <row r="280" s="76" customFormat="1" ht="19.9" customHeight="1" spans="1:11">
      <c r="A280" s="104" t="s">
        <v>844</v>
      </c>
      <c r="B280" s="105" t="s">
        <v>147</v>
      </c>
      <c r="C280" s="111">
        <v>43.18</v>
      </c>
      <c r="D280" s="24" t="s">
        <v>141</v>
      </c>
      <c r="E280" s="25">
        <v>26663.06</v>
      </c>
      <c r="F280" s="25">
        <v>1151844</v>
      </c>
      <c r="G280" s="26" t="s">
        <v>826</v>
      </c>
      <c r="H280" s="107">
        <v>20230006325</v>
      </c>
      <c r="I280" s="112">
        <v>45099</v>
      </c>
      <c r="J280" s="98">
        <f t="shared" si="9"/>
        <v>11518.44</v>
      </c>
      <c r="K280" s="98">
        <f t="shared" si="8"/>
        <v>575.922</v>
      </c>
    </row>
    <row r="281" s="76" customFormat="1" ht="19.9" customHeight="1" spans="1:11">
      <c r="A281" s="104" t="s">
        <v>863</v>
      </c>
      <c r="B281" s="105" t="s">
        <v>864</v>
      </c>
      <c r="C281" s="111">
        <v>193.14</v>
      </c>
      <c r="D281" s="24" t="s">
        <v>832</v>
      </c>
      <c r="E281" s="25">
        <v>10900</v>
      </c>
      <c r="F281" s="25">
        <v>2105226</v>
      </c>
      <c r="G281" s="26" t="s">
        <v>833</v>
      </c>
      <c r="H281" s="26">
        <v>20230006477</v>
      </c>
      <c r="I281" s="108">
        <v>45099</v>
      </c>
      <c r="J281" s="98">
        <f t="shared" si="9"/>
        <v>21052.26</v>
      </c>
      <c r="K281" s="98">
        <f t="shared" si="8"/>
        <v>1052.613</v>
      </c>
    </row>
    <row r="282" s="76" customFormat="1" ht="19.9" customHeight="1" spans="1:11">
      <c r="A282" s="104" t="s">
        <v>863</v>
      </c>
      <c r="B282" s="105" t="s">
        <v>149</v>
      </c>
      <c r="C282" s="111">
        <v>285.81</v>
      </c>
      <c r="D282" s="24" t="s">
        <v>148</v>
      </c>
      <c r="E282" s="25">
        <v>10900</v>
      </c>
      <c r="F282" s="25">
        <v>3115329</v>
      </c>
      <c r="G282" s="26" t="s">
        <v>24</v>
      </c>
      <c r="H282" s="107">
        <v>20240004284</v>
      </c>
      <c r="I282" s="112">
        <v>45101</v>
      </c>
      <c r="J282" s="98">
        <f t="shared" si="9"/>
        <v>31153.29</v>
      </c>
      <c r="K282" s="98">
        <f t="shared" si="8"/>
        <v>1557.6645</v>
      </c>
    </row>
    <row r="283" s="76" customFormat="1" ht="19.9" customHeight="1" spans="1:11">
      <c r="A283" s="104" t="s">
        <v>865</v>
      </c>
      <c r="B283" s="105" t="s">
        <v>151</v>
      </c>
      <c r="C283" s="111">
        <v>478.94</v>
      </c>
      <c r="D283" s="24" t="s">
        <v>150</v>
      </c>
      <c r="E283" s="25">
        <v>7600</v>
      </c>
      <c r="F283" s="25">
        <v>3717236</v>
      </c>
      <c r="G283" s="26" t="s">
        <v>36</v>
      </c>
      <c r="H283" s="26">
        <v>20230008529</v>
      </c>
      <c r="I283" s="108">
        <v>45197</v>
      </c>
      <c r="J283" s="98">
        <f t="shared" si="9"/>
        <v>37172.36</v>
      </c>
      <c r="K283" s="98">
        <f t="shared" si="8"/>
        <v>1858.618</v>
      </c>
    </row>
    <row r="284" s="76" customFormat="1" ht="19.9" customHeight="1" spans="1:11">
      <c r="A284" s="104" t="s">
        <v>865</v>
      </c>
      <c r="B284" s="105" t="s">
        <v>866</v>
      </c>
      <c r="C284" s="111">
        <v>572.65</v>
      </c>
      <c r="D284" s="24" t="s">
        <v>867</v>
      </c>
      <c r="E284" s="25">
        <v>7000</v>
      </c>
      <c r="F284" s="25">
        <v>4008550</v>
      </c>
      <c r="G284" s="26" t="s">
        <v>780</v>
      </c>
      <c r="H284" s="107">
        <v>20240002594</v>
      </c>
      <c r="I284" s="108">
        <v>45415</v>
      </c>
      <c r="J284" s="98">
        <f t="shared" si="9"/>
        <v>40085.5</v>
      </c>
      <c r="K284" s="98">
        <f t="shared" si="8"/>
        <v>2004.275</v>
      </c>
    </row>
    <row r="285" s="76" customFormat="1" ht="23" customHeight="1" spans="1:11">
      <c r="A285" s="104" t="s">
        <v>844</v>
      </c>
      <c r="B285" s="105" t="s">
        <v>868</v>
      </c>
      <c r="C285" s="111">
        <v>58.45</v>
      </c>
      <c r="D285" s="24" t="s">
        <v>869</v>
      </c>
      <c r="E285" s="25">
        <v>26290</v>
      </c>
      <c r="F285" s="25">
        <v>1536651</v>
      </c>
      <c r="G285" s="26" t="s">
        <v>780</v>
      </c>
      <c r="H285" s="26">
        <v>20230006201</v>
      </c>
      <c r="I285" s="112">
        <v>45099</v>
      </c>
      <c r="J285" s="98">
        <f t="shared" si="9"/>
        <v>15366.51</v>
      </c>
      <c r="K285" s="98">
        <f t="shared" ref="K285:K308" si="10">J285*0.05</f>
        <v>768.3255</v>
      </c>
    </row>
    <row r="286" s="76" customFormat="1" ht="19.9" customHeight="1" spans="1:11">
      <c r="A286" s="104" t="s">
        <v>844</v>
      </c>
      <c r="B286" s="105" t="s">
        <v>870</v>
      </c>
      <c r="C286" s="111">
        <v>41.68</v>
      </c>
      <c r="D286" s="24" t="s">
        <v>871</v>
      </c>
      <c r="E286" s="25">
        <v>24675</v>
      </c>
      <c r="F286" s="25">
        <v>1028454</v>
      </c>
      <c r="G286" s="26" t="s">
        <v>769</v>
      </c>
      <c r="H286" s="107">
        <v>20230006847</v>
      </c>
      <c r="I286" s="112">
        <v>45099</v>
      </c>
      <c r="J286" s="98">
        <f t="shared" si="9"/>
        <v>10284.54</v>
      </c>
      <c r="K286" s="98">
        <f t="shared" si="10"/>
        <v>514.227</v>
      </c>
    </row>
    <row r="287" s="76" customFormat="1" ht="19.9" customHeight="1" spans="1:11">
      <c r="A287" s="104" t="s">
        <v>844</v>
      </c>
      <c r="B287" s="105" t="s">
        <v>872</v>
      </c>
      <c r="C287" s="111">
        <v>42.69</v>
      </c>
      <c r="D287" s="24" t="s">
        <v>871</v>
      </c>
      <c r="E287" s="25">
        <v>23799.7</v>
      </c>
      <c r="F287" s="25">
        <v>1016009</v>
      </c>
      <c r="G287" s="26" t="s">
        <v>769</v>
      </c>
      <c r="H287" s="107">
        <v>20230006849</v>
      </c>
      <c r="I287" s="112">
        <v>45099</v>
      </c>
      <c r="J287" s="98">
        <f t="shared" si="9"/>
        <v>10160.09</v>
      </c>
      <c r="K287" s="98">
        <f t="shared" si="10"/>
        <v>508.0045</v>
      </c>
    </row>
    <row r="288" s="76" customFormat="1" ht="19.9" customHeight="1" spans="1:11">
      <c r="A288" s="104" t="s">
        <v>844</v>
      </c>
      <c r="B288" s="105" t="s">
        <v>873</v>
      </c>
      <c r="C288" s="111">
        <v>42.69</v>
      </c>
      <c r="D288" s="24" t="s">
        <v>874</v>
      </c>
      <c r="E288" s="25">
        <v>23793.72</v>
      </c>
      <c r="F288" s="25">
        <v>1015754</v>
      </c>
      <c r="G288" s="26" t="s">
        <v>769</v>
      </c>
      <c r="H288" s="107">
        <v>20230006188</v>
      </c>
      <c r="I288" s="112">
        <v>45099</v>
      </c>
      <c r="J288" s="98">
        <f t="shared" si="9"/>
        <v>10157.54</v>
      </c>
      <c r="K288" s="98">
        <f t="shared" si="10"/>
        <v>507.877</v>
      </c>
    </row>
    <row r="289" s="76" customFormat="1" ht="19.9" customHeight="1" spans="1:11">
      <c r="A289" s="104" t="s">
        <v>844</v>
      </c>
      <c r="B289" s="105" t="s">
        <v>875</v>
      </c>
      <c r="C289" s="111">
        <v>42.69</v>
      </c>
      <c r="D289" s="24" t="s">
        <v>876</v>
      </c>
      <c r="E289" s="25">
        <v>23887.75</v>
      </c>
      <c r="F289" s="25">
        <v>1019768</v>
      </c>
      <c r="G289" s="26" t="s">
        <v>769</v>
      </c>
      <c r="H289" s="107">
        <v>20230006199</v>
      </c>
      <c r="I289" s="108">
        <v>45099</v>
      </c>
      <c r="J289" s="98">
        <f t="shared" si="9"/>
        <v>10197.68</v>
      </c>
      <c r="K289" s="98">
        <f t="shared" si="10"/>
        <v>509.884</v>
      </c>
    </row>
    <row r="290" s="76" customFormat="1" ht="19.9" customHeight="1" spans="1:11">
      <c r="A290" s="104" t="s">
        <v>844</v>
      </c>
      <c r="B290" s="105" t="s">
        <v>877</v>
      </c>
      <c r="C290" s="111">
        <v>42.69</v>
      </c>
      <c r="D290" s="24" t="s">
        <v>878</v>
      </c>
      <c r="E290" s="25">
        <v>24181.76</v>
      </c>
      <c r="F290" s="25">
        <v>1032319</v>
      </c>
      <c r="G290" s="26" t="s">
        <v>774</v>
      </c>
      <c r="H290" s="107">
        <v>20230005506</v>
      </c>
      <c r="I290" s="112">
        <v>45099</v>
      </c>
      <c r="J290" s="98">
        <f t="shared" si="9"/>
        <v>10323.19</v>
      </c>
      <c r="K290" s="98">
        <f t="shared" si="10"/>
        <v>516.1595</v>
      </c>
    </row>
    <row r="291" s="76" customFormat="1" ht="19.9" customHeight="1" spans="1:11">
      <c r="A291" s="104" t="s">
        <v>844</v>
      </c>
      <c r="B291" s="105" t="s">
        <v>879</v>
      </c>
      <c r="C291" s="111">
        <v>42.69</v>
      </c>
      <c r="D291" s="24" t="s">
        <v>880</v>
      </c>
      <c r="E291" s="25">
        <v>23799.7</v>
      </c>
      <c r="F291" s="25">
        <v>1016009</v>
      </c>
      <c r="G291" s="26" t="s">
        <v>769</v>
      </c>
      <c r="H291" s="26">
        <v>20230005811</v>
      </c>
      <c r="I291" s="112">
        <v>45099</v>
      </c>
      <c r="J291" s="98">
        <f t="shared" si="9"/>
        <v>10160.09</v>
      </c>
      <c r="K291" s="98">
        <f t="shared" si="10"/>
        <v>508.0045</v>
      </c>
    </row>
    <row r="292" s="76" customFormat="1" ht="19.9" customHeight="1" spans="1:11">
      <c r="A292" s="104" t="s">
        <v>844</v>
      </c>
      <c r="B292" s="105" t="s">
        <v>881</v>
      </c>
      <c r="C292" s="111">
        <v>42.69</v>
      </c>
      <c r="D292" s="24" t="s">
        <v>882</v>
      </c>
      <c r="E292" s="25">
        <v>24475.795</v>
      </c>
      <c r="F292" s="25">
        <v>1044872</v>
      </c>
      <c r="G292" s="26" t="s">
        <v>883</v>
      </c>
      <c r="H292" s="107">
        <v>20230005770</v>
      </c>
      <c r="I292" s="112">
        <v>45099</v>
      </c>
      <c r="J292" s="98">
        <f>F292*0.008</f>
        <v>8358.976</v>
      </c>
      <c r="K292" s="98">
        <f t="shared" si="10"/>
        <v>417.9488</v>
      </c>
    </row>
    <row r="293" s="76" customFormat="1" ht="19.9" customHeight="1" spans="1:11">
      <c r="A293" s="104" t="s">
        <v>844</v>
      </c>
      <c r="B293" s="105" t="s">
        <v>884</v>
      </c>
      <c r="C293" s="111">
        <v>42.69</v>
      </c>
      <c r="D293" s="24" t="s">
        <v>885</v>
      </c>
      <c r="E293" s="25">
        <v>24633.96</v>
      </c>
      <c r="F293" s="25">
        <v>1051624</v>
      </c>
      <c r="G293" s="26" t="s">
        <v>772</v>
      </c>
      <c r="H293" s="26">
        <v>20230006480</v>
      </c>
      <c r="I293" s="112">
        <v>45099</v>
      </c>
      <c r="J293" s="98">
        <f>F293*0.008</f>
        <v>8412.992</v>
      </c>
      <c r="K293" s="98">
        <f t="shared" si="10"/>
        <v>420.6496</v>
      </c>
    </row>
    <row r="294" s="76" customFormat="1" ht="19.9" customHeight="1" spans="1:11">
      <c r="A294" s="104" t="s">
        <v>844</v>
      </c>
      <c r="B294" s="105" t="s">
        <v>886</v>
      </c>
      <c r="C294" s="111">
        <v>42.69</v>
      </c>
      <c r="D294" s="24" t="s">
        <v>887</v>
      </c>
      <c r="E294" s="25">
        <v>25532.91</v>
      </c>
      <c r="F294" s="25">
        <v>1090000</v>
      </c>
      <c r="G294" s="26" t="s">
        <v>833</v>
      </c>
      <c r="H294" s="107">
        <v>20230007366</v>
      </c>
      <c r="I294" s="112">
        <v>45099</v>
      </c>
      <c r="J294" s="98">
        <f t="shared" ref="J294:J298" si="11">F294*0.01</f>
        <v>10900</v>
      </c>
      <c r="K294" s="98">
        <f t="shared" si="10"/>
        <v>545</v>
      </c>
    </row>
    <row r="295" s="76" customFormat="1" ht="19.9" customHeight="1" spans="1:11">
      <c r="A295" s="104" t="s">
        <v>844</v>
      </c>
      <c r="B295" s="105" t="s">
        <v>153</v>
      </c>
      <c r="C295" s="111">
        <v>55.91</v>
      </c>
      <c r="D295" s="24" t="s">
        <v>152</v>
      </c>
      <c r="E295" s="25">
        <v>26917.71</v>
      </c>
      <c r="F295" s="25">
        <v>1504969</v>
      </c>
      <c r="G295" s="26" t="s">
        <v>769</v>
      </c>
      <c r="H295" s="107">
        <v>20240004827</v>
      </c>
      <c r="I295" s="108">
        <v>45268</v>
      </c>
      <c r="J295" s="98">
        <f t="shared" si="11"/>
        <v>15049.69</v>
      </c>
      <c r="K295" s="98">
        <f t="shared" si="10"/>
        <v>752.4845</v>
      </c>
    </row>
    <row r="296" s="76" customFormat="1" ht="19.9" customHeight="1" spans="1:11">
      <c r="A296" s="104" t="s">
        <v>844</v>
      </c>
      <c r="B296" s="105" t="s">
        <v>888</v>
      </c>
      <c r="C296" s="111">
        <v>42.19</v>
      </c>
      <c r="D296" s="24" t="s">
        <v>889</v>
      </c>
      <c r="E296" s="25">
        <v>33084.45</v>
      </c>
      <c r="F296" s="25">
        <v>1395833</v>
      </c>
      <c r="G296" s="26" t="s">
        <v>805</v>
      </c>
      <c r="H296" s="107">
        <v>20230005679</v>
      </c>
      <c r="I296" s="112">
        <v>45099</v>
      </c>
      <c r="J296" s="98">
        <f t="shared" si="11"/>
        <v>13958.33</v>
      </c>
      <c r="K296" s="98">
        <f t="shared" si="10"/>
        <v>697.9165</v>
      </c>
    </row>
    <row r="297" s="76" customFormat="1" ht="19.9" customHeight="1" spans="1:11">
      <c r="A297" s="104" t="s">
        <v>844</v>
      </c>
      <c r="B297" s="105" t="s">
        <v>890</v>
      </c>
      <c r="C297" s="111">
        <v>42.19</v>
      </c>
      <c r="D297" s="24" t="s">
        <v>889</v>
      </c>
      <c r="E297" s="25">
        <v>26171.297</v>
      </c>
      <c r="F297" s="25">
        <v>1104167</v>
      </c>
      <c r="G297" s="26" t="s">
        <v>805</v>
      </c>
      <c r="H297" s="26">
        <v>20230005680</v>
      </c>
      <c r="I297" s="112">
        <v>45099</v>
      </c>
      <c r="J297" s="98">
        <f t="shared" si="11"/>
        <v>11041.67</v>
      </c>
      <c r="K297" s="98">
        <f t="shared" si="10"/>
        <v>552.0835</v>
      </c>
    </row>
    <row r="298" s="76" customFormat="1" ht="19.9" customHeight="1" spans="1:11">
      <c r="A298" s="104" t="s">
        <v>844</v>
      </c>
      <c r="B298" s="105" t="s">
        <v>155</v>
      </c>
      <c r="C298" s="111">
        <v>55.91</v>
      </c>
      <c r="D298" s="24" t="s">
        <v>152</v>
      </c>
      <c r="E298" s="25">
        <v>20781.43</v>
      </c>
      <c r="F298" s="25">
        <v>1161890</v>
      </c>
      <c r="G298" s="26" t="s">
        <v>769</v>
      </c>
      <c r="H298" s="107">
        <v>20240004828</v>
      </c>
      <c r="I298" s="108">
        <v>45268</v>
      </c>
      <c r="J298" s="98">
        <f t="shared" si="11"/>
        <v>11618.9</v>
      </c>
      <c r="K298" s="98">
        <f t="shared" si="10"/>
        <v>580.945</v>
      </c>
    </row>
    <row r="299" s="76" customFormat="1" ht="19.9" customHeight="1" spans="1:11">
      <c r="A299" s="104" t="s">
        <v>844</v>
      </c>
      <c r="B299" s="105" t="s">
        <v>891</v>
      </c>
      <c r="C299" s="111">
        <v>42.69</v>
      </c>
      <c r="D299" s="24" t="s">
        <v>892</v>
      </c>
      <c r="E299" s="25">
        <v>17880.15</v>
      </c>
      <c r="F299" s="25">
        <v>763304</v>
      </c>
      <c r="G299" s="26" t="s">
        <v>893</v>
      </c>
      <c r="H299" s="26">
        <v>20230005699</v>
      </c>
      <c r="I299" s="108">
        <v>45099</v>
      </c>
      <c r="J299" s="98">
        <f>F299*0.008</f>
        <v>6106.432</v>
      </c>
      <c r="K299" s="98">
        <f t="shared" si="10"/>
        <v>305.3216</v>
      </c>
    </row>
    <row r="300" s="76" customFormat="1" ht="19.9" customHeight="1" spans="1:11">
      <c r="A300" s="104" t="s">
        <v>844</v>
      </c>
      <c r="B300" s="105" t="s">
        <v>894</v>
      </c>
      <c r="C300" s="111">
        <v>42.69</v>
      </c>
      <c r="D300" s="24" t="s">
        <v>536</v>
      </c>
      <c r="E300" s="25">
        <v>17214.87</v>
      </c>
      <c r="F300" s="25">
        <v>734903</v>
      </c>
      <c r="G300" s="26" t="s">
        <v>24</v>
      </c>
      <c r="H300" s="107">
        <v>20230008663</v>
      </c>
      <c r="I300" s="108">
        <v>45100</v>
      </c>
      <c r="J300" s="98">
        <f t="shared" ref="J300:J308" si="12">F300*0.01</f>
        <v>7349.03</v>
      </c>
      <c r="K300" s="98">
        <f t="shared" si="10"/>
        <v>367.4515</v>
      </c>
    </row>
    <row r="301" s="76" customFormat="1" ht="19.9" customHeight="1" spans="1:11">
      <c r="A301" s="104" t="s">
        <v>844</v>
      </c>
      <c r="B301" s="105" t="s">
        <v>895</v>
      </c>
      <c r="C301" s="111">
        <v>42.69</v>
      </c>
      <c r="D301" s="24" t="s">
        <v>896</v>
      </c>
      <c r="E301" s="25">
        <v>17621.83</v>
      </c>
      <c r="F301" s="25">
        <v>752276</v>
      </c>
      <c r="G301" s="26" t="s">
        <v>780</v>
      </c>
      <c r="H301" s="26">
        <v>20230005464</v>
      </c>
      <c r="I301" s="108">
        <v>45099</v>
      </c>
      <c r="J301" s="98">
        <f t="shared" si="12"/>
        <v>7522.76</v>
      </c>
      <c r="K301" s="98">
        <f t="shared" si="10"/>
        <v>376.138</v>
      </c>
    </row>
    <row r="302" s="76" customFormat="1" ht="19.9" customHeight="1" spans="1:11">
      <c r="A302" s="104" t="s">
        <v>844</v>
      </c>
      <c r="B302" s="105" t="s">
        <v>897</v>
      </c>
      <c r="C302" s="111">
        <v>42.79</v>
      </c>
      <c r="D302" s="24" t="s">
        <v>898</v>
      </c>
      <c r="E302" s="25">
        <v>17400</v>
      </c>
      <c r="F302" s="25">
        <v>744546</v>
      </c>
      <c r="G302" s="26" t="s">
        <v>833</v>
      </c>
      <c r="H302" s="107">
        <v>20230005448</v>
      </c>
      <c r="I302" s="108">
        <v>45100</v>
      </c>
      <c r="J302" s="98">
        <f t="shared" si="12"/>
        <v>7445.46</v>
      </c>
      <c r="K302" s="98">
        <f t="shared" si="10"/>
        <v>372.273</v>
      </c>
    </row>
    <row r="303" s="76" customFormat="1" ht="19.9" customHeight="1" spans="1:11">
      <c r="A303" s="104" t="s">
        <v>844</v>
      </c>
      <c r="B303" s="105" t="s">
        <v>899</v>
      </c>
      <c r="C303" s="111">
        <v>42.69</v>
      </c>
      <c r="D303" s="24" t="s">
        <v>900</v>
      </c>
      <c r="E303" s="25">
        <v>16956.55</v>
      </c>
      <c r="F303" s="25">
        <v>723875</v>
      </c>
      <c r="G303" s="26" t="s">
        <v>774</v>
      </c>
      <c r="H303" s="107">
        <v>20230005507</v>
      </c>
      <c r="I303" s="112">
        <v>45099</v>
      </c>
      <c r="J303" s="98">
        <f t="shared" si="12"/>
        <v>7238.75</v>
      </c>
      <c r="K303" s="98">
        <f t="shared" si="10"/>
        <v>361.9375</v>
      </c>
    </row>
    <row r="304" s="76" customFormat="1" ht="19.9" customHeight="1" spans="1:11">
      <c r="A304" s="104" t="s">
        <v>844</v>
      </c>
      <c r="B304" s="105" t="s">
        <v>901</v>
      </c>
      <c r="C304" s="111">
        <v>42.69</v>
      </c>
      <c r="D304" s="24" t="s">
        <v>876</v>
      </c>
      <c r="E304" s="25">
        <v>16942.67</v>
      </c>
      <c r="F304" s="25">
        <v>723283</v>
      </c>
      <c r="G304" s="26" t="s">
        <v>769</v>
      </c>
      <c r="H304" s="107">
        <v>20230006200</v>
      </c>
      <c r="I304" s="108">
        <v>45099</v>
      </c>
      <c r="J304" s="98">
        <f t="shared" si="12"/>
        <v>7232.83</v>
      </c>
      <c r="K304" s="98">
        <f t="shared" si="10"/>
        <v>361.6415</v>
      </c>
    </row>
    <row r="305" s="76" customFormat="1" ht="19.9" customHeight="1" spans="1:11">
      <c r="A305" s="104" t="s">
        <v>844</v>
      </c>
      <c r="B305" s="105" t="s">
        <v>902</v>
      </c>
      <c r="C305" s="111">
        <v>42.69</v>
      </c>
      <c r="D305" s="24" t="s">
        <v>874</v>
      </c>
      <c r="E305" s="25">
        <v>16849.62</v>
      </c>
      <c r="F305" s="25">
        <v>719310</v>
      </c>
      <c r="G305" s="26" t="s">
        <v>769</v>
      </c>
      <c r="H305" s="107">
        <v>20230006190</v>
      </c>
      <c r="I305" s="112">
        <v>45099</v>
      </c>
      <c r="J305" s="98">
        <f t="shared" si="12"/>
        <v>7193.1</v>
      </c>
      <c r="K305" s="98">
        <f t="shared" si="10"/>
        <v>359.655</v>
      </c>
    </row>
    <row r="306" s="76" customFormat="1" ht="19.9" customHeight="1" spans="1:11">
      <c r="A306" s="104" t="s">
        <v>844</v>
      </c>
      <c r="B306" s="105" t="s">
        <v>903</v>
      </c>
      <c r="C306" s="111">
        <v>42.69</v>
      </c>
      <c r="D306" s="24" t="s">
        <v>871</v>
      </c>
      <c r="E306" s="25">
        <v>17135</v>
      </c>
      <c r="F306" s="25">
        <v>731493</v>
      </c>
      <c r="G306" s="26" t="s">
        <v>769</v>
      </c>
      <c r="H306" s="107">
        <v>20230006850</v>
      </c>
      <c r="I306" s="112">
        <v>45099</v>
      </c>
      <c r="J306" s="98">
        <f t="shared" si="12"/>
        <v>7314.93</v>
      </c>
      <c r="K306" s="98">
        <f t="shared" si="10"/>
        <v>365.7465</v>
      </c>
    </row>
    <row r="307" s="76" customFormat="1" ht="19.9" customHeight="1" spans="1:11">
      <c r="A307" s="104" t="s">
        <v>844</v>
      </c>
      <c r="B307" s="105" t="s">
        <v>904</v>
      </c>
      <c r="C307" s="111">
        <v>41.68</v>
      </c>
      <c r="D307" s="24" t="s">
        <v>871</v>
      </c>
      <c r="E307" s="25">
        <v>17201.58</v>
      </c>
      <c r="F307" s="25">
        <v>716962</v>
      </c>
      <c r="G307" s="26" t="s">
        <v>769</v>
      </c>
      <c r="H307" s="107">
        <v>20230006852</v>
      </c>
      <c r="I307" s="112">
        <v>45099</v>
      </c>
      <c r="J307" s="98">
        <f t="shared" si="12"/>
        <v>7169.62</v>
      </c>
      <c r="K307" s="98">
        <f t="shared" si="10"/>
        <v>358.481</v>
      </c>
    </row>
    <row r="308" s="76" customFormat="1" ht="19.9" customHeight="1" spans="1:11">
      <c r="A308" s="104" t="s">
        <v>844</v>
      </c>
      <c r="B308" s="105" t="s">
        <v>905</v>
      </c>
      <c r="C308" s="111">
        <v>58.45</v>
      </c>
      <c r="D308" s="24" t="s">
        <v>869</v>
      </c>
      <c r="E308" s="25">
        <v>19436.81</v>
      </c>
      <c r="F308" s="25">
        <v>1136082</v>
      </c>
      <c r="G308" s="26" t="s">
        <v>780</v>
      </c>
      <c r="H308" s="107">
        <v>20230006202</v>
      </c>
      <c r="I308" s="112">
        <v>45099</v>
      </c>
      <c r="J308" s="98">
        <f t="shared" si="12"/>
        <v>11360.82</v>
      </c>
      <c r="K308" s="98">
        <f t="shared" si="10"/>
        <v>568.041</v>
      </c>
    </row>
    <row r="309" spans="1:12">
      <c r="A309" s="27"/>
      <c r="B309" s="27"/>
      <c r="C309" s="27"/>
      <c r="D309" s="27"/>
      <c r="E309" s="27"/>
      <c r="F309" s="27"/>
      <c r="G309" s="27"/>
      <c r="H309" s="27"/>
      <c r="I309" s="27"/>
      <c r="J309" s="113"/>
      <c r="K309" s="114">
        <f>SUM(K3:K308)</f>
        <v>95313.55955</v>
      </c>
      <c r="L309" s="27"/>
    </row>
    <row r="310" spans="11:11">
      <c r="K310" s="114"/>
    </row>
  </sheetData>
  <protectedRanges>
    <protectedRange password="DEF4" sqref="C1:C2" name="区域1_1"/>
  </protectedRanges>
  <autoFilter xmlns:etc="http://www.wps.cn/officeDocument/2017/etCustomData" ref="A2:BJ309" etc:filterBottomFollowUsedRange="0">
    <extLst/>
  </autoFilter>
  <mergeCells count="10">
    <mergeCell ref="E1:F1"/>
    <mergeCell ref="A1:A2"/>
    <mergeCell ref="B1:B2"/>
    <mergeCell ref="C1:C2"/>
    <mergeCell ref="D1:D2"/>
    <mergeCell ref="G1:G2"/>
    <mergeCell ref="H1:H2"/>
    <mergeCell ref="I1:I2"/>
    <mergeCell ref="J1:J2"/>
    <mergeCell ref="K1:K2"/>
  </mergeCells>
  <dataValidations count="1">
    <dataValidation type="decimal" operator="between" allowBlank="1" showInputMessage="1" showErrorMessage="1" promptTitle="输入数据" prompt="不得输入空格、字体、字母" sqref="I151 I171 I223 I225 I231 I241 I244 I248 I250 I3:I30 I33:I66 I68:I88 I90:I122 I125:I149 I153:I169 I173:I204 I206:I216 I219:I221 I233:I235 I252:I281 I299:I300">
      <formula1>-1000000</formula1>
      <formula2>100000000</formula2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selection activeCell="S12" sqref="S12"/>
    </sheetView>
  </sheetViews>
  <sheetFormatPr defaultColWidth="9" defaultRowHeight="13.5"/>
  <cols>
    <col min="1" max="1" width="5.125" style="64" customWidth="1"/>
    <col min="2" max="3" width="9" style="64"/>
    <col min="4" max="4" width="7.75" style="64" customWidth="1"/>
    <col min="5" max="5" width="7.75" style="65" customWidth="1"/>
    <col min="6" max="6" width="7.75" style="64" customWidth="1"/>
    <col min="7" max="16384" width="9" style="64"/>
  </cols>
  <sheetData>
    <row r="1" s="63" customFormat="1" ht="20.1" customHeight="1" spans="1:15">
      <c r="A1" s="66" t="s">
        <v>48</v>
      </c>
      <c r="B1" s="66"/>
      <c r="C1" s="66"/>
      <c r="D1" s="66"/>
      <c r="E1" s="67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="63" customFormat="1" ht="30" customHeight="1" spans="1:15">
      <c r="A2" s="60" t="s">
        <v>14</v>
      </c>
      <c r="B2" s="60" t="s">
        <v>15</v>
      </c>
      <c r="C2" s="60" t="s">
        <v>49</v>
      </c>
      <c r="D2" s="60" t="s">
        <v>50</v>
      </c>
      <c r="E2" s="68" t="s">
        <v>51</v>
      </c>
      <c r="F2" s="60" t="s">
        <v>52</v>
      </c>
      <c r="G2" s="60" t="s">
        <v>53</v>
      </c>
      <c r="H2" s="60" t="s">
        <v>54</v>
      </c>
      <c r="I2" s="60" t="s">
        <v>55</v>
      </c>
      <c r="J2" s="60" t="s">
        <v>56</v>
      </c>
      <c r="K2" s="60" t="s">
        <v>57</v>
      </c>
      <c r="L2" s="60" t="s">
        <v>58</v>
      </c>
      <c r="M2" s="60" t="s">
        <v>61</v>
      </c>
      <c r="N2" s="72" t="s">
        <v>63</v>
      </c>
      <c r="O2" s="60" t="s">
        <v>23</v>
      </c>
    </row>
    <row r="3" ht="15" customHeight="1" spans="1:15">
      <c r="A3" s="6">
        <v>1</v>
      </c>
      <c r="B3" s="69" t="s">
        <v>346</v>
      </c>
      <c r="C3" s="69" t="s">
        <v>906</v>
      </c>
      <c r="D3" s="69">
        <v>15.03</v>
      </c>
      <c r="E3" s="70">
        <v>2059.88023952096</v>
      </c>
      <c r="F3" s="69">
        <v>30960</v>
      </c>
      <c r="G3" s="69">
        <v>30960</v>
      </c>
      <c r="H3" s="69">
        <v>30960</v>
      </c>
      <c r="I3" s="69">
        <f>F3-H3</f>
        <v>0</v>
      </c>
      <c r="J3" s="69" t="s">
        <v>154</v>
      </c>
      <c r="K3" s="30">
        <v>45538</v>
      </c>
      <c r="L3" s="69" t="s">
        <v>26</v>
      </c>
      <c r="M3" s="30">
        <v>45538</v>
      </c>
      <c r="N3" s="69">
        <f>H3*0.015</f>
        <v>464.4</v>
      </c>
      <c r="O3" s="69">
        <f>H3*0.005</f>
        <v>154.8</v>
      </c>
    </row>
    <row r="4" ht="15" customHeight="1" spans="1:15">
      <c r="A4" s="6">
        <v>2</v>
      </c>
      <c r="B4" s="69" t="s">
        <v>374</v>
      </c>
      <c r="C4" s="69" t="s">
        <v>907</v>
      </c>
      <c r="D4" s="69">
        <v>22.45</v>
      </c>
      <c r="E4" s="70">
        <v>2059.68819599109</v>
      </c>
      <c r="F4" s="69">
        <v>46240</v>
      </c>
      <c r="G4" s="69">
        <v>46240</v>
      </c>
      <c r="H4" s="69">
        <v>46240</v>
      </c>
      <c r="I4" s="69">
        <f t="shared" ref="I4:I34" si="0">F4-H4</f>
        <v>0</v>
      </c>
      <c r="J4" s="69" t="s">
        <v>154</v>
      </c>
      <c r="K4" s="30">
        <v>45537</v>
      </c>
      <c r="L4" s="69" t="s">
        <v>34</v>
      </c>
      <c r="M4" s="30">
        <v>45537</v>
      </c>
      <c r="N4" s="69">
        <f t="shared" ref="N4:N34" si="1">H4*0.015</f>
        <v>693.6</v>
      </c>
      <c r="O4" s="69">
        <f t="shared" ref="O4:O34" si="2">H4*0.005</f>
        <v>231.2</v>
      </c>
    </row>
    <row r="5" ht="15" customHeight="1" spans="1:15">
      <c r="A5" s="6">
        <v>3</v>
      </c>
      <c r="B5" s="69" t="s">
        <v>298</v>
      </c>
      <c r="C5" s="69" t="s">
        <v>908</v>
      </c>
      <c r="D5" s="69">
        <v>11.28</v>
      </c>
      <c r="E5" s="70">
        <v>2060.28368794326</v>
      </c>
      <c r="F5" s="69">
        <v>23240</v>
      </c>
      <c r="G5" s="69">
        <v>23240</v>
      </c>
      <c r="H5" s="69">
        <v>23240</v>
      </c>
      <c r="I5" s="69">
        <f t="shared" si="0"/>
        <v>0</v>
      </c>
      <c r="J5" s="69" t="s">
        <v>154</v>
      </c>
      <c r="K5" s="30">
        <v>45540</v>
      </c>
      <c r="L5" s="69" t="s">
        <v>36</v>
      </c>
      <c r="M5" s="30">
        <v>45540</v>
      </c>
      <c r="N5" s="69">
        <f t="shared" si="1"/>
        <v>348.6</v>
      </c>
      <c r="O5" s="69">
        <f t="shared" si="2"/>
        <v>116.2</v>
      </c>
    </row>
    <row r="6" ht="15" customHeight="1" spans="1:15">
      <c r="A6" s="6">
        <v>4</v>
      </c>
      <c r="B6" s="69" t="s">
        <v>331</v>
      </c>
      <c r="C6" s="69" t="s">
        <v>909</v>
      </c>
      <c r="D6" s="69">
        <v>19.17</v>
      </c>
      <c r="E6" s="70">
        <v>2059.46791862285</v>
      </c>
      <c r="F6" s="69">
        <v>39480</v>
      </c>
      <c r="G6" s="69">
        <v>39480</v>
      </c>
      <c r="H6" s="69">
        <v>39480</v>
      </c>
      <c r="I6" s="69">
        <f t="shared" si="0"/>
        <v>0</v>
      </c>
      <c r="J6" s="69" t="s">
        <v>154</v>
      </c>
      <c r="K6" s="30">
        <v>45542</v>
      </c>
      <c r="L6" s="69" t="s">
        <v>30</v>
      </c>
      <c r="M6" s="30">
        <v>45542</v>
      </c>
      <c r="N6" s="69">
        <f t="shared" si="1"/>
        <v>592.2</v>
      </c>
      <c r="O6" s="69">
        <f t="shared" si="2"/>
        <v>197.4</v>
      </c>
    </row>
    <row r="7" ht="15" customHeight="1" spans="1:15">
      <c r="A7" s="6">
        <v>5</v>
      </c>
      <c r="B7" s="69" t="s">
        <v>389</v>
      </c>
      <c r="C7" s="69" t="s">
        <v>910</v>
      </c>
      <c r="D7" s="69">
        <v>14.41</v>
      </c>
      <c r="E7" s="70">
        <v>2059.68077723803</v>
      </c>
      <c r="F7" s="69">
        <v>29680</v>
      </c>
      <c r="G7" s="69">
        <v>29680</v>
      </c>
      <c r="H7" s="69">
        <v>29680</v>
      </c>
      <c r="I7" s="69">
        <f t="shared" si="0"/>
        <v>0</v>
      </c>
      <c r="J7" s="69" t="s">
        <v>154</v>
      </c>
      <c r="K7" s="30">
        <v>45537</v>
      </c>
      <c r="L7" s="69" t="s">
        <v>35</v>
      </c>
      <c r="M7" s="30">
        <v>45537</v>
      </c>
      <c r="N7" s="69">
        <f t="shared" si="1"/>
        <v>445.2</v>
      </c>
      <c r="O7" s="69">
        <f t="shared" si="2"/>
        <v>148.4</v>
      </c>
    </row>
    <row r="8" ht="15" customHeight="1" spans="1:15">
      <c r="A8" s="6">
        <v>6</v>
      </c>
      <c r="B8" s="69" t="s">
        <v>310</v>
      </c>
      <c r="C8" s="69" t="s">
        <v>911</v>
      </c>
      <c r="D8" s="69">
        <v>11.28</v>
      </c>
      <c r="E8" s="70">
        <v>2060.28368794326</v>
      </c>
      <c r="F8" s="69">
        <v>23240</v>
      </c>
      <c r="G8" s="69">
        <v>23240</v>
      </c>
      <c r="H8" s="69">
        <v>23240</v>
      </c>
      <c r="I8" s="69">
        <f t="shared" si="0"/>
        <v>0</v>
      </c>
      <c r="J8" s="69" t="s">
        <v>154</v>
      </c>
      <c r="K8" s="30">
        <v>45540</v>
      </c>
      <c r="L8" s="69" t="s">
        <v>28</v>
      </c>
      <c r="M8" s="30">
        <v>45540</v>
      </c>
      <c r="N8" s="69">
        <f t="shared" si="1"/>
        <v>348.6</v>
      </c>
      <c r="O8" s="69">
        <f t="shared" si="2"/>
        <v>116.2</v>
      </c>
    </row>
    <row r="9" ht="15" customHeight="1" spans="1:15">
      <c r="A9" s="6">
        <v>7</v>
      </c>
      <c r="B9" s="69" t="s">
        <v>363</v>
      </c>
      <c r="C9" s="69" t="s">
        <v>912</v>
      </c>
      <c r="D9" s="69">
        <v>22.45</v>
      </c>
      <c r="E9" s="70">
        <v>2059.68819599109</v>
      </c>
      <c r="F9" s="69">
        <v>46240</v>
      </c>
      <c r="G9" s="69">
        <v>46240</v>
      </c>
      <c r="H9" s="69">
        <v>46240</v>
      </c>
      <c r="I9" s="69">
        <f t="shared" si="0"/>
        <v>0</v>
      </c>
      <c r="J9" s="69" t="s">
        <v>154</v>
      </c>
      <c r="K9" s="30">
        <v>45537</v>
      </c>
      <c r="L9" s="69" t="s">
        <v>35</v>
      </c>
      <c r="M9" s="30">
        <v>45537</v>
      </c>
      <c r="N9" s="69">
        <f t="shared" si="1"/>
        <v>693.6</v>
      </c>
      <c r="O9" s="69">
        <f t="shared" si="2"/>
        <v>231.2</v>
      </c>
    </row>
    <row r="10" ht="15" customHeight="1" spans="1:15">
      <c r="A10" s="6">
        <v>8</v>
      </c>
      <c r="B10" s="69" t="s">
        <v>370</v>
      </c>
      <c r="C10" s="69" t="s">
        <v>913</v>
      </c>
      <c r="D10" s="69">
        <v>10.8</v>
      </c>
      <c r="E10" s="70">
        <v>2059.25925925926</v>
      </c>
      <c r="F10" s="69">
        <v>22240</v>
      </c>
      <c r="G10" s="69">
        <v>22240</v>
      </c>
      <c r="H10" s="69">
        <v>22240</v>
      </c>
      <c r="I10" s="69">
        <f t="shared" si="0"/>
        <v>0</v>
      </c>
      <c r="J10" s="69" t="s">
        <v>154</v>
      </c>
      <c r="K10" s="30">
        <v>45539</v>
      </c>
      <c r="L10" s="69" t="s">
        <v>28</v>
      </c>
      <c r="M10" s="30">
        <v>45539</v>
      </c>
      <c r="N10" s="69">
        <f t="shared" si="1"/>
        <v>333.6</v>
      </c>
      <c r="O10" s="69">
        <f t="shared" si="2"/>
        <v>111.2</v>
      </c>
    </row>
    <row r="11" ht="15" customHeight="1" spans="1:15">
      <c r="A11" s="6">
        <v>9</v>
      </c>
      <c r="B11" s="69" t="s">
        <v>315</v>
      </c>
      <c r="C11" s="69" t="s">
        <v>914</v>
      </c>
      <c r="D11" s="69">
        <v>39.37</v>
      </c>
      <c r="E11" s="70">
        <v>2059.43611887224</v>
      </c>
      <c r="F11" s="69">
        <v>81080</v>
      </c>
      <c r="G11" s="69">
        <v>81080</v>
      </c>
      <c r="H11" s="69">
        <v>81080</v>
      </c>
      <c r="I11" s="69">
        <f t="shared" si="0"/>
        <v>0</v>
      </c>
      <c r="J11" s="69" t="s">
        <v>154</v>
      </c>
      <c r="K11" s="30">
        <v>45537</v>
      </c>
      <c r="L11" s="69" t="s">
        <v>34</v>
      </c>
      <c r="M11" s="30">
        <v>45537</v>
      </c>
      <c r="N11" s="69">
        <f t="shared" si="1"/>
        <v>1216.2</v>
      </c>
      <c r="O11" s="69">
        <f t="shared" si="2"/>
        <v>405.4</v>
      </c>
    </row>
    <row r="12" ht="15" customHeight="1" spans="1:15">
      <c r="A12" s="6">
        <v>10</v>
      </c>
      <c r="B12" s="69" t="s">
        <v>430</v>
      </c>
      <c r="C12" s="69" t="s">
        <v>915</v>
      </c>
      <c r="D12" s="69">
        <v>24.68</v>
      </c>
      <c r="E12" s="70">
        <v>2196.11021069692</v>
      </c>
      <c r="F12" s="69">
        <v>54200</v>
      </c>
      <c r="G12" s="69">
        <v>54200</v>
      </c>
      <c r="H12" s="69">
        <v>54200</v>
      </c>
      <c r="I12" s="69">
        <f t="shared" si="0"/>
        <v>0</v>
      </c>
      <c r="J12" s="69" t="s">
        <v>154</v>
      </c>
      <c r="K12" s="30">
        <v>45540</v>
      </c>
      <c r="L12" s="69" t="s">
        <v>33</v>
      </c>
      <c r="M12" s="30">
        <v>45540</v>
      </c>
      <c r="N12" s="69">
        <f t="shared" si="1"/>
        <v>813</v>
      </c>
      <c r="O12" s="69">
        <f t="shared" si="2"/>
        <v>271</v>
      </c>
    </row>
    <row r="13" ht="15" customHeight="1" spans="1:15">
      <c r="A13" s="6">
        <v>11</v>
      </c>
      <c r="B13" s="69" t="s">
        <v>453</v>
      </c>
      <c r="C13" s="69" t="s">
        <v>916</v>
      </c>
      <c r="D13" s="69">
        <v>15.5</v>
      </c>
      <c r="E13" s="70">
        <v>2196.12903225806</v>
      </c>
      <c r="F13" s="69">
        <v>34040</v>
      </c>
      <c r="G13" s="69">
        <v>34040</v>
      </c>
      <c r="H13" s="69">
        <v>34040</v>
      </c>
      <c r="I13" s="69">
        <f t="shared" si="0"/>
        <v>0</v>
      </c>
      <c r="J13" s="69" t="s">
        <v>154</v>
      </c>
      <c r="K13" s="30">
        <v>45536</v>
      </c>
      <c r="L13" s="69" t="s">
        <v>30</v>
      </c>
      <c r="M13" s="30">
        <v>45536</v>
      </c>
      <c r="N13" s="69">
        <f t="shared" si="1"/>
        <v>510.6</v>
      </c>
      <c r="O13" s="69">
        <f t="shared" si="2"/>
        <v>170.2</v>
      </c>
    </row>
    <row r="14" ht="15" customHeight="1" spans="1:15">
      <c r="A14" s="6">
        <v>12</v>
      </c>
      <c r="B14" s="69" t="s">
        <v>459</v>
      </c>
      <c r="C14" s="69" t="s">
        <v>917</v>
      </c>
      <c r="D14" s="69">
        <v>11.6</v>
      </c>
      <c r="E14" s="70">
        <v>2196.55172413793</v>
      </c>
      <c r="F14" s="69">
        <v>25480</v>
      </c>
      <c r="G14" s="69">
        <v>25480</v>
      </c>
      <c r="H14" s="69">
        <v>25480</v>
      </c>
      <c r="I14" s="69">
        <f t="shared" si="0"/>
        <v>0</v>
      </c>
      <c r="J14" s="69" t="s">
        <v>154</v>
      </c>
      <c r="K14" s="30">
        <v>45538</v>
      </c>
      <c r="L14" s="69" t="s">
        <v>26</v>
      </c>
      <c r="M14" s="30">
        <v>45538</v>
      </c>
      <c r="N14" s="69">
        <f t="shared" si="1"/>
        <v>382.2</v>
      </c>
      <c r="O14" s="69">
        <f t="shared" si="2"/>
        <v>127.4</v>
      </c>
    </row>
    <row r="15" ht="15" customHeight="1" spans="1:15">
      <c r="A15" s="6">
        <v>13</v>
      </c>
      <c r="B15" s="69" t="s">
        <v>461</v>
      </c>
      <c r="C15" s="69" t="s">
        <v>918</v>
      </c>
      <c r="D15" s="69">
        <v>18.65</v>
      </c>
      <c r="E15" s="70">
        <v>2196.24664879357</v>
      </c>
      <c r="F15" s="69">
        <v>40960</v>
      </c>
      <c r="G15" s="69">
        <v>40960</v>
      </c>
      <c r="H15" s="69">
        <v>40960</v>
      </c>
      <c r="I15" s="69">
        <f t="shared" si="0"/>
        <v>0</v>
      </c>
      <c r="J15" s="69" t="s">
        <v>154</v>
      </c>
      <c r="K15" s="30">
        <v>45540</v>
      </c>
      <c r="L15" s="69" t="s">
        <v>27</v>
      </c>
      <c r="M15" s="30">
        <v>45540</v>
      </c>
      <c r="N15" s="69">
        <f t="shared" si="1"/>
        <v>614.4</v>
      </c>
      <c r="O15" s="69">
        <f t="shared" si="2"/>
        <v>204.8</v>
      </c>
    </row>
    <row r="16" ht="15" customHeight="1" spans="1:15">
      <c r="A16" s="6">
        <v>14</v>
      </c>
      <c r="B16" s="69" t="s">
        <v>485</v>
      </c>
      <c r="C16" s="69" t="s">
        <v>919</v>
      </c>
      <c r="D16" s="69">
        <v>18.65</v>
      </c>
      <c r="E16" s="70">
        <v>2196.24664879357</v>
      </c>
      <c r="F16" s="69">
        <v>40960</v>
      </c>
      <c r="G16" s="69">
        <v>40960</v>
      </c>
      <c r="H16" s="69">
        <v>40960</v>
      </c>
      <c r="I16" s="69">
        <f t="shared" si="0"/>
        <v>0</v>
      </c>
      <c r="J16" s="69" t="s">
        <v>154</v>
      </c>
      <c r="K16" s="30">
        <v>45537</v>
      </c>
      <c r="L16" s="69" t="s">
        <v>26</v>
      </c>
      <c r="M16" s="30">
        <v>45537</v>
      </c>
      <c r="N16" s="69">
        <f t="shared" si="1"/>
        <v>614.4</v>
      </c>
      <c r="O16" s="69">
        <f t="shared" si="2"/>
        <v>204.8</v>
      </c>
    </row>
    <row r="17" ht="15" customHeight="1" spans="1:15">
      <c r="A17" s="6">
        <v>15</v>
      </c>
      <c r="B17" s="69" t="s">
        <v>465</v>
      </c>
      <c r="C17" s="69" t="s">
        <v>920</v>
      </c>
      <c r="D17" s="69">
        <v>11.9</v>
      </c>
      <c r="E17" s="70">
        <v>2194.95798319328</v>
      </c>
      <c r="F17" s="69">
        <v>26120</v>
      </c>
      <c r="G17" s="69">
        <v>26120</v>
      </c>
      <c r="H17" s="69">
        <v>26120</v>
      </c>
      <c r="I17" s="69">
        <f t="shared" si="0"/>
        <v>0</v>
      </c>
      <c r="J17" s="69" t="s">
        <v>154</v>
      </c>
      <c r="K17" s="30">
        <v>45536</v>
      </c>
      <c r="L17" s="69" t="s">
        <v>30</v>
      </c>
      <c r="M17" s="30">
        <v>45536</v>
      </c>
      <c r="N17" s="69">
        <f t="shared" si="1"/>
        <v>391.8</v>
      </c>
      <c r="O17" s="69">
        <f t="shared" si="2"/>
        <v>130.6</v>
      </c>
    </row>
    <row r="18" ht="15" customHeight="1" spans="1:15">
      <c r="A18" s="6">
        <v>16</v>
      </c>
      <c r="B18" s="69" t="s">
        <v>467</v>
      </c>
      <c r="C18" s="69" t="s">
        <v>921</v>
      </c>
      <c r="D18" s="69">
        <v>14.05</v>
      </c>
      <c r="E18" s="70">
        <v>2195.01779359431</v>
      </c>
      <c r="F18" s="69">
        <v>30840</v>
      </c>
      <c r="G18" s="69">
        <v>30840</v>
      </c>
      <c r="H18" s="69">
        <v>30840</v>
      </c>
      <c r="I18" s="69">
        <f t="shared" si="0"/>
        <v>0</v>
      </c>
      <c r="J18" s="69" t="s">
        <v>154</v>
      </c>
      <c r="K18" s="30">
        <v>45536</v>
      </c>
      <c r="L18" s="69" t="s">
        <v>30</v>
      </c>
      <c r="M18" s="30">
        <v>45536</v>
      </c>
      <c r="N18" s="69">
        <f t="shared" si="1"/>
        <v>462.6</v>
      </c>
      <c r="O18" s="69">
        <f t="shared" si="2"/>
        <v>154.2</v>
      </c>
    </row>
    <row r="19" ht="15" customHeight="1" spans="1:15">
      <c r="A19" s="6">
        <v>17</v>
      </c>
      <c r="B19" s="69" t="s">
        <v>600</v>
      </c>
      <c r="C19" s="69" t="s">
        <v>922</v>
      </c>
      <c r="D19" s="69">
        <v>14.5</v>
      </c>
      <c r="E19" s="70">
        <v>2281.37931034483</v>
      </c>
      <c r="F19" s="69">
        <v>33080</v>
      </c>
      <c r="G19" s="69">
        <v>33080</v>
      </c>
      <c r="H19" s="69">
        <v>33080</v>
      </c>
      <c r="I19" s="69">
        <f t="shared" si="0"/>
        <v>0</v>
      </c>
      <c r="J19" s="69" t="s">
        <v>154</v>
      </c>
      <c r="K19" s="30">
        <v>45540</v>
      </c>
      <c r="L19" s="69" t="s">
        <v>28</v>
      </c>
      <c r="M19" s="30">
        <v>45540</v>
      </c>
      <c r="N19" s="69">
        <f t="shared" si="1"/>
        <v>496.2</v>
      </c>
      <c r="O19" s="69">
        <f t="shared" si="2"/>
        <v>165.4</v>
      </c>
    </row>
    <row r="20" ht="15" customHeight="1" spans="1:15">
      <c r="A20" s="6">
        <v>18</v>
      </c>
      <c r="B20" s="69" t="s">
        <v>563</v>
      </c>
      <c r="C20" s="69" t="s">
        <v>923</v>
      </c>
      <c r="D20" s="69">
        <v>23.61</v>
      </c>
      <c r="E20" s="70">
        <v>2282.08386277001</v>
      </c>
      <c r="F20" s="69">
        <v>53880</v>
      </c>
      <c r="G20" s="69">
        <v>53880</v>
      </c>
      <c r="H20" s="69">
        <v>53880</v>
      </c>
      <c r="I20" s="69">
        <f t="shared" si="0"/>
        <v>0</v>
      </c>
      <c r="J20" s="69" t="s">
        <v>154</v>
      </c>
      <c r="K20" s="30">
        <v>45537</v>
      </c>
      <c r="L20" s="69" t="s">
        <v>35</v>
      </c>
      <c r="M20" s="30">
        <v>45537</v>
      </c>
      <c r="N20" s="69">
        <f t="shared" si="1"/>
        <v>808.2</v>
      </c>
      <c r="O20" s="69">
        <f t="shared" si="2"/>
        <v>269.4</v>
      </c>
    </row>
    <row r="21" ht="15" customHeight="1" spans="1:15">
      <c r="A21" s="6">
        <v>19</v>
      </c>
      <c r="B21" s="69" t="s">
        <v>511</v>
      </c>
      <c r="C21" s="69" t="s">
        <v>924</v>
      </c>
      <c r="D21" s="69">
        <v>14.87</v>
      </c>
      <c r="E21" s="70">
        <v>2281.10289172831</v>
      </c>
      <c r="F21" s="69">
        <v>33920</v>
      </c>
      <c r="G21" s="69">
        <v>33920</v>
      </c>
      <c r="H21" s="69">
        <v>33920</v>
      </c>
      <c r="I21" s="69">
        <f t="shared" si="0"/>
        <v>0</v>
      </c>
      <c r="J21" s="69" t="s">
        <v>154</v>
      </c>
      <c r="K21" s="30">
        <v>45537</v>
      </c>
      <c r="L21" s="69" t="s">
        <v>34</v>
      </c>
      <c r="M21" s="30">
        <v>45537</v>
      </c>
      <c r="N21" s="69">
        <f t="shared" si="1"/>
        <v>508.8</v>
      </c>
      <c r="O21" s="69">
        <f t="shared" si="2"/>
        <v>169.6</v>
      </c>
    </row>
    <row r="22" ht="15" customHeight="1" spans="1:15">
      <c r="A22" s="6">
        <v>20</v>
      </c>
      <c r="B22" s="69" t="s">
        <v>611</v>
      </c>
      <c r="C22" s="69" t="s">
        <v>925</v>
      </c>
      <c r="D22" s="69">
        <v>15.11</v>
      </c>
      <c r="E22" s="70">
        <v>2281.9324950364</v>
      </c>
      <c r="F22" s="69">
        <v>34480</v>
      </c>
      <c r="G22" s="69">
        <v>34480</v>
      </c>
      <c r="H22" s="69">
        <v>34480</v>
      </c>
      <c r="I22" s="69">
        <f t="shared" si="0"/>
        <v>0</v>
      </c>
      <c r="J22" s="69" t="s">
        <v>154</v>
      </c>
      <c r="K22" s="30">
        <v>45538</v>
      </c>
      <c r="L22" s="69" t="s">
        <v>33</v>
      </c>
      <c r="M22" s="30">
        <v>45538</v>
      </c>
      <c r="N22" s="69">
        <f t="shared" si="1"/>
        <v>517.2</v>
      </c>
      <c r="O22" s="69">
        <f t="shared" si="2"/>
        <v>172.4</v>
      </c>
    </row>
    <row r="23" ht="15" customHeight="1" spans="1:15">
      <c r="A23" s="6">
        <v>21</v>
      </c>
      <c r="B23" s="69" t="s">
        <v>598</v>
      </c>
      <c r="C23" s="69" t="s">
        <v>926</v>
      </c>
      <c r="D23" s="69">
        <v>23.61</v>
      </c>
      <c r="E23" s="70">
        <v>2282.08386277001</v>
      </c>
      <c r="F23" s="69">
        <v>53880</v>
      </c>
      <c r="G23" s="69">
        <v>53880</v>
      </c>
      <c r="H23" s="69">
        <v>53880</v>
      </c>
      <c r="I23" s="69">
        <f t="shared" si="0"/>
        <v>0</v>
      </c>
      <c r="J23" s="69" t="s">
        <v>154</v>
      </c>
      <c r="K23" s="30">
        <v>45537</v>
      </c>
      <c r="L23" s="69" t="s">
        <v>35</v>
      </c>
      <c r="M23" s="30">
        <v>45537</v>
      </c>
      <c r="N23" s="69">
        <f t="shared" si="1"/>
        <v>808.2</v>
      </c>
      <c r="O23" s="69">
        <f t="shared" si="2"/>
        <v>269.4</v>
      </c>
    </row>
    <row r="24" ht="15" customHeight="1" spans="1:15">
      <c r="A24" s="6">
        <v>22</v>
      </c>
      <c r="B24" s="69" t="s">
        <v>471</v>
      </c>
      <c r="C24" s="69" t="s">
        <v>927</v>
      </c>
      <c r="D24" s="69">
        <v>14.5</v>
      </c>
      <c r="E24" s="70">
        <v>2281.37931034483</v>
      </c>
      <c r="F24" s="69">
        <v>33080</v>
      </c>
      <c r="G24" s="69">
        <v>33080</v>
      </c>
      <c r="H24" s="69">
        <v>33080</v>
      </c>
      <c r="I24" s="69">
        <f t="shared" si="0"/>
        <v>0</v>
      </c>
      <c r="J24" s="69" t="s">
        <v>154</v>
      </c>
      <c r="K24" s="30">
        <v>45543</v>
      </c>
      <c r="L24" s="69" t="s">
        <v>30</v>
      </c>
      <c r="M24" s="30">
        <v>45543</v>
      </c>
      <c r="N24" s="69">
        <f t="shared" si="1"/>
        <v>496.2</v>
      </c>
      <c r="O24" s="69">
        <f t="shared" si="2"/>
        <v>165.4</v>
      </c>
    </row>
    <row r="25" ht="15" customHeight="1" spans="1:15">
      <c r="A25" s="6">
        <v>23</v>
      </c>
      <c r="B25" s="69" t="s">
        <v>557</v>
      </c>
      <c r="C25" s="69" t="s">
        <v>928</v>
      </c>
      <c r="D25" s="69">
        <v>23.61</v>
      </c>
      <c r="E25" s="70">
        <v>2282.08386277001</v>
      </c>
      <c r="F25" s="69">
        <v>53880</v>
      </c>
      <c r="G25" s="69">
        <v>53880</v>
      </c>
      <c r="H25" s="69">
        <v>53880</v>
      </c>
      <c r="I25" s="69">
        <f t="shared" si="0"/>
        <v>0</v>
      </c>
      <c r="J25" s="69" t="s">
        <v>154</v>
      </c>
      <c r="K25" s="30">
        <v>45537</v>
      </c>
      <c r="L25" s="69" t="s">
        <v>34</v>
      </c>
      <c r="M25" s="30">
        <v>45537</v>
      </c>
      <c r="N25" s="69">
        <f t="shared" si="1"/>
        <v>808.2</v>
      </c>
      <c r="O25" s="69">
        <f t="shared" si="2"/>
        <v>269.4</v>
      </c>
    </row>
    <row r="26" ht="15" customHeight="1" spans="1:15">
      <c r="A26" s="6">
        <v>24</v>
      </c>
      <c r="B26" s="69" t="s">
        <v>561</v>
      </c>
      <c r="C26" s="69" t="s">
        <v>929</v>
      </c>
      <c r="D26" s="69">
        <v>23.61</v>
      </c>
      <c r="E26" s="70">
        <v>2282.08386277001</v>
      </c>
      <c r="F26" s="69">
        <v>53880</v>
      </c>
      <c r="G26" s="69">
        <v>53880</v>
      </c>
      <c r="H26" s="69">
        <v>53880</v>
      </c>
      <c r="I26" s="69">
        <f t="shared" si="0"/>
        <v>0</v>
      </c>
      <c r="J26" s="69" t="s">
        <v>154</v>
      </c>
      <c r="K26" s="30">
        <v>45537</v>
      </c>
      <c r="L26" s="69" t="s">
        <v>34</v>
      </c>
      <c r="M26" s="30">
        <v>45537</v>
      </c>
      <c r="N26" s="69">
        <f t="shared" si="1"/>
        <v>808.2</v>
      </c>
      <c r="O26" s="69">
        <f t="shared" si="2"/>
        <v>269.4</v>
      </c>
    </row>
    <row r="27" ht="15" customHeight="1" spans="1:15">
      <c r="A27" s="6">
        <v>25</v>
      </c>
      <c r="B27" s="69" t="s">
        <v>679</v>
      </c>
      <c r="C27" s="69" t="s">
        <v>930</v>
      </c>
      <c r="D27" s="69">
        <v>14.44</v>
      </c>
      <c r="E27" s="70">
        <v>2290.85872576177</v>
      </c>
      <c r="F27" s="69">
        <v>33080</v>
      </c>
      <c r="G27" s="69">
        <v>33080</v>
      </c>
      <c r="H27" s="69">
        <v>33080</v>
      </c>
      <c r="I27" s="69">
        <f t="shared" si="0"/>
        <v>0</v>
      </c>
      <c r="J27" s="69" t="s">
        <v>154</v>
      </c>
      <c r="K27" s="30">
        <v>45537</v>
      </c>
      <c r="L27" s="69" t="s">
        <v>33</v>
      </c>
      <c r="M27" s="30">
        <v>45537</v>
      </c>
      <c r="N27" s="69">
        <f t="shared" si="1"/>
        <v>496.2</v>
      </c>
      <c r="O27" s="69">
        <f t="shared" si="2"/>
        <v>165.4</v>
      </c>
    </row>
    <row r="28" ht="15" customHeight="1" spans="1:15">
      <c r="A28" s="6">
        <v>26</v>
      </c>
      <c r="B28" s="69" t="s">
        <v>671</v>
      </c>
      <c r="C28" s="69" t="s">
        <v>931</v>
      </c>
      <c r="D28" s="69">
        <v>14.47</v>
      </c>
      <c r="E28" s="70">
        <v>2291.63787145819</v>
      </c>
      <c r="F28" s="69">
        <v>33160</v>
      </c>
      <c r="G28" s="69">
        <v>33160</v>
      </c>
      <c r="H28" s="69">
        <v>33160</v>
      </c>
      <c r="I28" s="69">
        <f t="shared" si="0"/>
        <v>0</v>
      </c>
      <c r="J28" s="69" t="s">
        <v>154</v>
      </c>
      <c r="K28" s="30">
        <v>45537</v>
      </c>
      <c r="L28" s="69" t="s">
        <v>34</v>
      </c>
      <c r="M28" s="30">
        <v>45537</v>
      </c>
      <c r="N28" s="69">
        <f t="shared" si="1"/>
        <v>497.4</v>
      </c>
      <c r="O28" s="69">
        <f t="shared" si="2"/>
        <v>165.8</v>
      </c>
    </row>
    <row r="29" ht="15" customHeight="1" spans="1:15">
      <c r="A29" s="6">
        <v>27</v>
      </c>
      <c r="B29" s="69" t="s">
        <v>576</v>
      </c>
      <c r="C29" s="69" t="s">
        <v>932</v>
      </c>
      <c r="D29" s="69">
        <v>23.24</v>
      </c>
      <c r="E29" s="70">
        <v>2290.87779690189</v>
      </c>
      <c r="F29" s="69">
        <v>53240</v>
      </c>
      <c r="G29" s="69">
        <v>53240</v>
      </c>
      <c r="H29" s="69">
        <v>53240</v>
      </c>
      <c r="I29" s="69">
        <f t="shared" si="0"/>
        <v>0</v>
      </c>
      <c r="J29" s="69" t="s">
        <v>154</v>
      </c>
      <c r="K29" s="30">
        <v>45541</v>
      </c>
      <c r="L29" s="69" t="s">
        <v>32</v>
      </c>
      <c r="M29" s="30">
        <v>45541</v>
      </c>
      <c r="N29" s="69">
        <f t="shared" si="1"/>
        <v>798.6</v>
      </c>
      <c r="O29" s="69">
        <f t="shared" si="2"/>
        <v>266.2</v>
      </c>
    </row>
    <row r="30" ht="15" customHeight="1" spans="1:15">
      <c r="A30" s="6">
        <v>28</v>
      </c>
      <c r="B30" s="69" t="s">
        <v>724</v>
      </c>
      <c r="C30" s="69" t="s">
        <v>933</v>
      </c>
      <c r="D30" s="69">
        <v>14.44</v>
      </c>
      <c r="E30" s="70">
        <v>2290.85872576177</v>
      </c>
      <c r="F30" s="69">
        <v>33080</v>
      </c>
      <c r="G30" s="69">
        <v>33080</v>
      </c>
      <c r="H30" s="69">
        <v>33080</v>
      </c>
      <c r="I30" s="69">
        <f t="shared" si="0"/>
        <v>0</v>
      </c>
      <c r="J30" s="69" t="s">
        <v>154</v>
      </c>
      <c r="K30" s="30">
        <v>45537</v>
      </c>
      <c r="L30" s="69" t="s">
        <v>35</v>
      </c>
      <c r="M30" s="30">
        <v>45537</v>
      </c>
      <c r="N30" s="69">
        <f t="shared" si="1"/>
        <v>496.2</v>
      </c>
      <c r="O30" s="69">
        <f t="shared" si="2"/>
        <v>165.4</v>
      </c>
    </row>
    <row r="31" ht="15" customHeight="1" spans="1:15">
      <c r="A31" s="6">
        <v>29</v>
      </c>
      <c r="B31" s="69" t="s">
        <v>700</v>
      </c>
      <c r="C31" s="69" t="s">
        <v>934</v>
      </c>
      <c r="D31" s="69">
        <v>14.47</v>
      </c>
      <c r="E31" s="70">
        <v>2291.63787145819</v>
      </c>
      <c r="F31" s="69">
        <v>33160</v>
      </c>
      <c r="G31" s="69">
        <v>33160</v>
      </c>
      <c r="H31" s="69">
        <v>33160</v>
      </c>
      <c r="I31" s="69">
        <f t="shared" si="0"/>
        <v>0</v>
      </c>
      <c r="J31" s="69" t="s">
        <v>154</v>
      </c>
      <c r="K31" s="30">
        <v>45537</v>
      </c>
      <c r="L31" s="69" t="s">
        <v>26</v>
      </c>
      <c r="M31" s="30">
        <v>45537</v>
      </c>
      <c r="N31" s="69">
        <f t="shared" si="1"/>
        <v>497.4</v>
      </c>
      <c r="O31" s="69">
        <f t="shared" si="2"/>
        <v>165.8</v>
      </c>
    </row>
    <row r="32" ht="15" customHeight="1" spans="1:15">
      <c r="A32" s="6">
        <v>30</v>
      </c>
      <c r="B32" s="69" t="s">
        <v>758</v>
      </c>
      <c r="C32" s="69" t="s">
        <v>935</v>
      </c>
      <c r="D32" s="69">
        <v>14.47</v>
      </c>
      <c r="E32" s="70">
        <v>2291.63787145819</v>
      </c>
      <c r="F32" s="69">
        <v>33160</v>
      </c>
      <c r="G32" s="69">
        <v>33160</v>
      </c>
      <c r="H32" s="69">
        <v>33160</v>
      </c>
      <c r="I32" s="69">
        <f t="shared" si="0"/>
        <v>0</v>
      </c>
      <c r="J32" s="69" t="s">
        <v>154</v>
      </c>
      <c r="K32" s="30">
        <v>45536</v>
      </c>
      <c r="L32" s="69" t="s">
        <v>30</v>
      </c>
      <c r="M32" s="30">
        <v>45536</v>
      </c>
      <c r="N32" s="69">
        <f t="shared" si="1"/>
        <v>497.4</v>
      </c>
      <c r="O32" s="69">
        <f t="shared" si="2"/>
        <v>165.8</v>
      </c>
    </row>
    <row r="33" ht="15" customHeight="1" spans="1:15">
      <c r="A33" s="6">
        <v>31</v>
      </c>
      <c r="B33" s="69" t="s">
        <v>936</v>
      </c>
      <c r="C33" s="69" t="s">
        <v>937</v>
      </c>
      <c r="D33" s="69">
        <v>14.44</v>
      </c>
      <c r="E33" s="70">
        <v>2290.85872576177</v>
      </c>
      <c r="F33" s="69">
        <v>33080</v>
      </c>
      <c r="G33" s="69">
        <v>33080</v>
      </c>
      <c r="H33" s="69">
        <v>33080</v>
      </c>
      <c r="I33" s="69">
        <f t="shared" si="0"/>
        <v>0</v>
      </c>
      <c r="J33" s="69" t="s">
        <v>154</v>
      </c>
      <c r="K33" s="30">
        <v>45540</v>
      </c>
      <c r="L33" s="69" t="s">
        <v>36</v>
      </c>
      <c r="M33" s="30">
        <v>45540</v>
      </c>
      <c r="N33" s="69">
        <f t="shared" si="1"/>
        <v>496.2</v>
      </c>
      <c r="O33" s="69">
        <f t="shared" si="2"/>
        <v>165.4</v>
      </c>
    </row>
    <row r="34" ht="15" customHeight="1" spans="1:15">
      <c r="A34" s="6">
        <v>32</v>
      </c>
      <c r="B34" s="69" t="s">
        <v>728</v>
      </c>
      <c r="C34" s="69" t="s">
        <v>938</v>
      </c>
      <c r="D34" s="69">
        <v>14.47</v>
      </c>
      <c r="E34" s="70">
        <v>2291.63787145819</v>
      </c>
      <c r="F34" s="69">
        <v>33160</v>
      </c>
      <c r="G34" s="69">
        <v>33160</v>
      </c>
      <c r="H34" s="69">
        <v>33160</v>
      </c>
      <c r="I34" s="69">
        <f t="shared" si="0"/>
        <v>0</v>
      </c>
      <c r="J34" s="69" t="s">
        <v>154</v>
      </c>
      <c r="K34" s="30">
        <v>45541</v>
      </c>
      <c r="L34" s="69" t="s">
        <v>24</v>
      </c>
      <c r="M34" s="30">
        <v>45541</v>
      </c>
      <c r="N34" s="69">
        <f t="shared" si="1"/>
        <v>497.4</v>
      </c>
      <c r="O34" s="69">
        <f t="shared" si="2"/>
        <v>165.8</v>
      </c>
    </row>
    <row r="35" ht="15" customHeight="1" spans="1:15">
      <c r="A35" s="6"/>
      <c r="B35" s="6"/>
      <c r="C35" s="6"/>
      <c r="D35" s="6"/>
      <c r="E35" s="71"/>
      <c r="F35" s="6"/>
      <c r="G35" s="6"/>
      <c r="H35" s="6"/>
      <c r="I35" s="6"/>
      <c r="J35" s="6"/>
      <c r="K35" s="6"/>
      <c r="L35" s="6"/>
      <c r="M35" s="6"/>
      <c r="N35" s="69">
        <f>SUM(N3:N34)</f>
        <v>18453</v>
      </c>
      <c r="O35" s="69">
        <f>SUM(O3:O34)</f>
        <v>6151</v>
      </c>
    </row>
    <row r="36" ht="15" customHeight="1"/>
  </sheetData>
  <autoFilter xmlns:etc="http://www.wps.cn/officeDocument/2017/etCustomData" ref="A2:O35" etc:filterBottomFollowUsedRange="0">
    <extLst/>
  </autoFilter>
  <mergeCells count="1">
    <mergeCell ref="A1:O1"/>
  </mergeCells>
  <dataValidations count="1">
    <dataValidation type="decimal" operator="between" allowBlank="1" showInputMessage="1" showErrorMessage="1" promptTitle="输入数据" prompt="不得输入空格、字体、字母" sqref="K3:K34 M3:M34">
      <formula1>-1000000</formula1>
      <formula2>100000000</formula2>
    </dataValidation>
  </dataValidations>
  <pageMargins left="0.75" right="0.75" top="1" bottom="1" header="0.5" footer="0.5"/>
  <pageSetup paperSize="9" orientation="portrait"/>
  <headerFooter/>
  <ignoredErrors>
    <ignoredError sqref="N3:O35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C27" sqref="C27:D27"/>
    </sheetView>
  </sheetViews>
  <sheetFormatPr defaultColWidth="9" defaultRowHeight="26.1" customHeight="1" outlineLevelCol="3"/>
  <cols>
    <col min="1" max="1" width="10.875" style="59" customWidth="1"/>
    <col min="2" max="2" width="21.875" style="59" customWidth="1"/>
    <col min="3" max="3" width="21.3833333333333" style="59" customWidth="1"/>
    <col min="4" max="4" width="29.1416666666667" style="59" customWidth="1"/>
    <col min="5" max="16384" width="9" style="59"/>
  </cols>
  <sheetData>
    <row r="1" s="58" customFormat="1" ht="20" customHeight="1" spans="1:1">
      <c r="A1" s="58" t="s">
        <v>939</v>
      </c>
    </row>
    <row r="2" s="59" customFormat="1" ht="20" customHeight="1" spans="1:4">
      <c r="A2" s="60" t="s">
        <v>14</v>
      </c>
      <c r="B2" s="60" t="s">
        <v>15</v>
      </c>
      <c r="C2" s="60" t="s">
        <v>49</v>
      </c>
      <c r="D2" s="60" t="s">
        <v>940</v>
      </c>
    </row>
    <row r="3" s="59" customFormat="1" ht="20" customHeight="1" spans="1:4">
      <c r="A3" s="60">
        <v>1</v>
      </c>
      <c r="B3" s="60" t="s">
        <v>76</v>
      </c>
      <c r="C3" s="60" t="s">
        <v>77</v>
      </c>
      <c r="D3" s="61">
        <v>45523</v>
      </c>
    </row>
    <row r="4" s="59" customFormat="1" ht="20" customHeight="1" spans="1:4">
      <c r="A4" s="60">
        <v>2</v>
      </c>
      <c r="B4" s="60" t="s">
        <v>106</v>
      </c>
      <c r="C4" s="60" t="s">
        <v>107</v>
      </c>
      <c r="D4" s="61">
        <v>45523</v>
      </c>
    </row>
    <row r="5" s="59" customFormat="1" ht="20" customHeight="1" spans="1:4">
      <c r="A5" s="60">
        <v>3</v>
      </c>
      <c r="B5" s="60" t="s">
        <v>102</v>
      </c>
      <c r="C5" s="60" t="s">
        <v>103</v>
      </c>
      <c r="D5" s="61">
        <v>45523</v>
      </c>
    </row>
    <row r="6" s="59" customFormat="1" ht="20" customHeight="1" spans="1:4">
      <c r="A6" s="60">
        <v>4</v>
      </c>
      <c r="B6" s="60" t="s">
        <v>113</v>
      </c>
      <c r="C6" s="60" t="s">
        <v>114</v>
      </c>
      <c r="D6" s="61">
        <v>45523</v>
      </c>
    </row>
    <row r="7" s="59" customFormat="1" ht="20" customHeight="1" spans="1:4">
      <c r="A7" s="60">
        <v>5</v>
      </c>
      <c r="B7" s="60" t="s">
        <v>97</v>
      </c>
      <c r="C7" s="60" t="s">
        <v>98</v>
      </c>
      <c r="D7" s="61">
        <v>45534</v>
      </c>
    </row>
    <row r="8" s="59" customFormat="1" ht="20" customHeight="1" spans="1:4">
      <c r="A8" s="60">
        <v>6</v>
      </c>
      <c r="B8" s="60" t="s">
        <v>94</v>
      </c>
      <c r="C8" s="60" t="s">
        <v>95</v>
      </c>
      <c r="D8" s="61">
        <v>45533</v>
      </c>
    </row>
    <row r="9" s="59" customFormat="1" ht="20" customHeight="1" spans="1:4">
      <c r="A9" s="60">
        <v>7</v>
      </c>
      <c r="B9" s="60" t="s">
        <v>80</v>
      </c>
      <c r="C9" s="60" t="s">
        <v>81</v>
      </c>
      <c r="D9" s="61">
        <v>45547</v>
      </c>
    </row>
    <row r="10" s="59" customFormat="1" ht="20" customHeight="1" spans="1:4">
      <c r="A10" s="60">
        <v>8</v>
      </c>
      <c r="B10" s="60" t="s">
        <v>120</v>
      </c>
      <c r="C10" s="60" t="s">
        <v>121</v>
      </c>
      <c r="D10" s="61">
        <v>45538</v>
      </c>
    </row>
    <row r="11" s="59" customFormat="1" ht="20" customHeight="1" spans="1:4">
      <c r="A11" s="60">
        <v>9</v>
      </c>
      <c r="B11" s="60" t="s">
        <v>110</v>
      </c>
      <c r="C11" s="60" t="s">
        <v>111</v>
      </c>
      <c r="D11" s="61">
        <v>45546</v>
      </c>
    </row>
    <row r="12" s="59" customFormat="1" ht="20" customHeight="1" spans="1:4">
      <c r="A12" s="60">
        <v>10</v>
      </c>
      <c r="B12" s="60" t="s">
        <v>74</v>
      </c>
      <c r="C12" s="60" t="s">
        <v>75</v>
      </c>
      <c r="D12" s="61">
        <v>45546</v>
      </c>
    </row>
    <row r="13" s="59" customFormat="1" ht="20" customHeight="1" spans="1:4">
      <c r="A13" s="60">
        <v>11</v>
      </c>
      <c r="B13" s="60" t="s">
        <v>163</v>
      </c>
      <c r="C13" s="60" t="s">
        <v>164</v>
      </c>
      <c r="D13" s="61">
        <v>45548</v>
      </c>
    </row>
    <row r="14" s="59" customFormat="1" ht="20" customHeight="1" spans="1:4">
      <c r="A14" s="60">
        <v>12</v>
      </c>
      <c r="B14" s="60" t="s">
        <v>139</v>
      </c>
      <c r="C14" s="60" t="s">
        <v>140</v>
      </c>
      <c r="D14" s="61">
        <v>45553</v>
      </c>
    </row>
    <row r="15" s="59" customFormat="1" ht="20" customHeight="1" spans="1:4">
      <c r="A15" s="60">
        <v>13</v>
      </c>
      <c r="B15" s="60" t="s">
        <v>941</v>
      </c>
      <c r="C15" s="60" t="s">
        <v>942</v>
      </c>
      <c r="D15" s="61">
        <v>45553</v>
      </c>
    </row>
    <row r="16" s="59" customFormat="1" ht="20" customHeight="1" spans="1:4">
      <c r="A16" s="60">
        <v>14</v>
      </c>
      <c r="B16" s="60" t="s">
        <v>88</v>
      </c>
      <c r="C16" s="60" t="s">
        <v>89</v>
      </c>
      <c r="D16" s="61">
        <v>45553</v>
      </c>
    </row>
    <row r="17" s="59" customFormat="1" ht="20" customHeight="1" spans="1:4">
      <c r="A17" s="60">
        <v>15</v>
      </c>
      <c r="B17" s="60" t="s">
        <v>943</v>
      </c>
      <c r="C17" s="60" t="s">
        <v>944</v>
      </c>
      <c r="D17" s="61">
        <v>45553</v>
      </c>
    </row>
    <row r="18" s="59" customFormat="1" ht="20" customHeight="1" spans="1:4">
      <c r="A18" s="60">
        <v>16</v>
      </c>
      <c r="B18" s="60" t="s">
        <v>148</v>
      </c>
      <c r="C18" s="60" t="s">
        <v>149</v>
      </c>
      <c r="D18" s="61">
        <v>45560</v>
      </c>
    </row>
    <row r="19" s="59" customFormat="1" ht="20" customHeight="1" spans="1:4">
      <c r="A19" s="60">
        <v>17</v>
      </c>
      <c r="B19" s="60" t="s">
        <v>128</v>
      </c>
      <c r="C19" s="60" t="s">
        <v>129</v>
      </c>
      <c r="D19" s="61">
        <v>45560</v>
      </c>
    </row>
    <row r="20" s="59" customFormat="1" ht="20" customHeight="1" spans="1:4">
      <c r="A20" s="60">
        <v>18</v>
      </c>
      <c r="B20" s="60" t="s">
        <v>141</v>
      </c>
      <c r="C20" s="60" t="s">
        <v>142</v>
      </c>
      <c r="D20" s="61">
        <v>45560</v>
      </c>
    </row>
    <row r="21" s="59" customFormat="1" ht="20" customHeight="1" spans="1:4">
      <c r="A21" s="60">
        <v>19</v>
      </c>
      <c r="B21" s="60" t="s">
        <v>141</v>
      </c>
      <c r="C21" s="60" t="s">
        <v>144</v>
      </c>
      <c r="D21" s="61">
        <v>45560</v>
      </c>
    </row>
    <row r="22" s="59" customFormat="1" ht="20" customHeight="1" spans="1:4">
      <c r="A22" s="60">
        <v>20</v>
      </c>
      <c r="B22" s="60" t="s">
        <v>141</v>
      </c>
      <c r="C22" s="60" t="s">
        <v>145</v>
      </c>
      <c r="D22" s="61">
        <v>45560</v>
      </c>
    </row>
    <row r="23" s="59" customFormat="1" ht="20" customHeight="1" spans="1:4">
      <c r="A23" s="60">
        <v>21</v>
      </c>
      <c r="B23" s="60" t="s">
        <v>141</v>
      </c>
      <c r="C23" s="60" t="s">
        <v>146</v>
      </c>
      <c r="D23" s="61">
        <v>45560</v>
      </c>
    </row>
    <row r="24" s="59" customFormat="1" ht="20" customHeight="1" spans="1:4">
      <c r="A24" s="60">
        <v>22</v>
      </c>
      <c r="B24" s="60" t="s">
        <v>141</v>
      </c>
      <c r="C24" s="60" t="s">
        <v>147</v>
      </c>
      <c r="D24" s="61">
        <v>45560</v>
      </c>
    </row>
    <row r="25" s="59" customFormat="1" ht="20" customHeight="1" spans="1:4">
      <c r="A25" s="60">
        <v>23</v>
      </c>
      <c r="B25" s="60" t="s">
        <v>945</v>
      </c>
      <c r="C25" s="60" t="s">
        <v>138</v>
      </c>
      <c r="D25" s="61">
        <v>45561</v>
      </c>
    </row>
    <row r="26" s="59" customFormat="1" ht="20" customHeight="1" spans="1:4">
      <c r="A26" s="60">
        <v>24</v>
      </c>
      <c r="B26" s="60" t="s">
        <v>150</v>
      </c>
      <c r="C26" s="60" t="s">
        <v>151</v>
      </c>
      <c r="D26" s="61">
        <v>45560</v>
      </c>
    </row>
    <row r="27" s="59" customFormat="1" customHeight="1" spans="3:4">
      <c r="C27" s="62">
        <v>45565</v>
      </c>
      <c r="D27" s="62"/>
    </row>
  </sheetData>
  <mergeCells count="2">
    <mergeCell ref="A1:D1"/>
    <mergeCell ref="C27:D27"/>
  </mergeCells>
  <pageMargins left="0.75" right="0.75" top="0.590277777777778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opLeftCell="A84" workbookViewId="0">
      <selection activeCell="S95" sqref="S95"/>
    </sheetView>
  </sheetViews>
  <sheetFormatPr defaultColWidth="9" defaultRowHeight="13.5"/>
  <cols>
    <col min="1" max="2" width="9" style="34"/>
    <col min="3" max="3" width="8" style="34" customWidth="1"/>
    <col min="4" max="4" width="6.75" style="34" customWidth="1"/>
    <col min="5" max="14" width="8" style="34" customWidth="1"/>
    <col min="15" max="16384" width="9" style="34"/>
  </cols>
  <sheetData>
    <row r="1" s="34" customFormat="1" ht="33" customHeight="1" spans="1:14">
      <c r="A1" s="36" t="s">
        <v>946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="34" customFormat="1" ht="16" customHeight="1" spans="1:14">
      <c r="A2" s="37" t="s">
        <v>16</v>
      </c>
      <c r="B2" s="38" t="s">
        <v>15</v>
      </c>
      <c r="C2" s="37" t="s">
        <v>947</v>
      </c>
      <c r="D2" s="37"/>
      <c r="E2" s="37" t="s">
        <v>948</v>
      </c>
      <c r="F2" s="37"/>
      <c r="G2" s="37" t="s">
        <v>949</v>
      </c>
      <c r="H2" s="37"/>
      <c r="I2" s="37" t="s">
        <v>950</v>
      </c>
      <c r="J2" s="37"/>
      <c r="K2" s="37" t="s">
        <v>951</v>
      </c>
      <c r="L2" s="37"/>
      <c r="M2" s="37" t="s">
        <v>952</v>
      </c>
      <c r="N2" s="37"/>
    </row>
    <row r="3" s="34" customFormat="1" ht="16" customHeight="1" spans="1:14">
      <c r="A3" s="37"/>
      <c r="B3" s="39"/>
      <c r="C3" s="37" t="s">
        <v>257</v>
      </c>
      <c r="D3" s="37" t="s">
        <v>258</v>
      </c>
      <c r="E3" s="37" t="s">
        <v>257</v>
      </c>
      <c r="F3" s="37" t="s">
        <v>258</v>
      </c>
      <c r="G3" s="37" t="s">
        <v>257</v>
      </c>
      <c r="H3" s="37" t="s">
        <v>258</v>
      </c>
      <c r="I3" s="37" t="s">
        <v>257</v>
      </c>
      <c r="J3" s="37" t="s">
        <v>258</v>
      </c>
      <c r="K3" s="37" t="s">
        <v>257</v>
      </c>
      <c r="L3" s="37" t="s">
        <v>258</v>
      </c>
      <c r="M3" s="37" t="s">
        <v>257</v>
      </c>
      <c r="N3" s="37" t="s">
        <v>258</v>
      </c>
    </row>
    <row r="4" s="34" customFormat="1" ht="16" customHeight="1" spans="1:14">
      <c r="A4" s="40" t="s">
        <v>23</v>
      </c>
      <c r="B4" s="40" t="s">
        <v>22</v>
      </c>
      <c r="C4" s="41"/>
      <c r="D4" s="41"/>
      <c r="E4" s="41"/>
      <c r="F4" s="41"/>
      <c r="G4" s="41"/>
      <c r="H4" s="41"/>
      <c r="I4" s="42">
        <v>0.004</v>
      </c>
      <c r="J4" s="41"/>
      <c r="K4" s="41"/>
      <c r="L4" s="41"/>
      <c r="M4" s="41"/>
      <c r="N4" s="42">
        <v>0.01</v>
      </c>
    </row>
    <row r="5" s="34" customFormat="1" ht="16" customHeight="1" spans="1:14">
      <c r="A5" s="40" t="s">
        <v>29</v>
      </c>
      <c r="B5" s="40" t="s">
        <v>24</v>
      </c>
      <c r="C5" s="41">
        <v>0.006</v>
      </c>
      <c r="D5" s="41"/>
      <c r="E5" s="42">
        <v>0.005</v>
      </c>
      <c r="F5" s="41"/>
      <c r="G5" s="41">
        <v>0.006</v>
      </c>
      <c r="H5" s="41"/>
      <c r="I5" s="41"/>
      <c r="J5" s="41"/>
      <c r="K5" s="42">
        <v>0.004</v>
      </c>
      <c r="L5" s="41"/>
      <c r="M5" s="41"/>
      <c r="N5" s="42">
        <v>0.01</v>
      </c>
    </row>
    <row r="6" s="34" customFormat="1" ht="16" customHeight="1" spans="1:14">
      <c r="A6" s="40" t="s">
        <v>29</v>
      </c>
      <c r="B6" s="40" t="s">
        <v>26</v>
      </c>
      <c r="C6" s="41">
        <v>0.006</v>
      </c>
      <c r="D6" s="41"/>
      <c r="E6" s="42">
        <v>0.004</v>
      </c>
      <c r="F6" s="41"/>
      <c r="G6" s="41">
        <v>0.006</v>
      </c>
      <c r="H6" s="41"/>
      <c r="I6" s="42">
        <v>0.006</v>
      </c>
      <c r="J6" s="41"/>
      <c r="K6" s="42">
        <v>0.006</v>
      </c>
      <c r="L6" s="41"/>
      <c r="M6" s="42">
        <v>0.004</v>
      </c>
      <c r="N6" s="42">
        <v>0.01</v>
      </c>
    </row>
    <row r="7" s="34" customFormat="1" ht="16" customHeight="1" spans="1:14">
      <c r="A7" s="40" t="s">
        <v>29</v>
      </c>
      <c r="B7" s="40" t="s">
        <v>27</v>
      </c>
      <c r="C7" s="41">
        <v>0.004</v>
      </c>
      <c r="D7" s="41"/>
      <c r="E7" s="41"/>
      <c r="F7" s="41"/>
      <c r="G7" s="41"/>
      <c r="H7" s="41"/>
      <c r="I7" s="42">
        <v>0.004</v>
      </c>
      <c r="J7" s="41"/>
      <c r="K7" s="41"/>
      <c r="L7" s="41"/>
      <c r="M7" s="41"/>
      <c r="N7" s="41"/>
    </row>
    <row r="8" s="34" customFormat="1" ht="16" customHeight="1" spans="1:14">
      <c r="A8" s="40" t="s">
        <v>29</v>
      </c>
      <c r="B8" s="40" t="s">
        <v>28</v>
      </c>
      <c r="C8" s="41">
        <v>0.006</v>
      </c>
      <c r="D8" s="41"/>
      <c r="E8" s="41">
        <v>0.006</v>
      </c>
      <c r="F8" s="41"/>
      <c r="G8" s="42">
        <v>0.004</v>
      </c>
      <c r="H8" s="41"/>
      <c r="I8" s="41"/>
      <c r="J8" s="41"/>
      <c r="K8" s="42">
        <v>0.004</v>
      </c>
      <c r="L8" s="41"/>
      <c r="M8" s="42">
        <v>0.004</v>
      </c>
      <c r="N8" s="41">
        <v>0.009</v>
      </c>
    </row>
    <row r="9" s="34" customFormat="1" ht="16" customHeight="1" spans="1:14">
      <c r="A9" s="40" t="s">
        <v>29</v>
      </c>
      <c r="B9" s="40" t="s">
        <v>30</v>
      </c>
      <c r="C9" s="41">
        <v>0.006</v>
      </c>
      <c r="D9" s="41"/>
      <c r="E9" s="42">
        <v>0.005</v>
      </c>
      <c r="F9" s="41"/>
      <c r="G9" s="41">
        <v>0.006</v>
      </c>
      <c r="H9" s="41"/>
      <c r="I9" s="42">
        <v>0.006</v>
      </c>
      <c r="J9" s="41"/>
      <c r="K9" s="42">
        <v>0.004</v>
      </c>
      <c r="L9" s="41"/>
      <c r="M9" s="42">
        <v>0.004</v>
      </c>
      <c r="N9" s="42">
        <v>0.01</v>
      </c>
    </row>
    <row r="10" s="34" customFormat="1" ht="16" customHeight="1" spans="1:14">
      <c r="A10" s="40" t="s">
        <v>29</v>
      </c>
      <c r="B10" s="40" t="s">
        <v>31</v>
      </c>
      <c r="C10" s="41">
        <v>0.004</v>
      </c>
      <c r="D10" s="41"/>
      <c r="E10" s="42">
        <v>0.004</v>
      </c>
      <c r="F10" s="41"/>
      <c r="G10" s="42">
        <v>0.004</v>
      </c>
      <c r="H10" s="41"/>
      <c r="I10" s="41"/>
      <c r="J10" s="41"/>
      <c r="K10" s="41"/>
      <c r="L10" s="41"/>
      <c r="M10" s="41"/>
      <c r="N10" s="42">
        <v>0.01</v>
      </c>
    </row>
    <row r="11" s="34" customFormat="1" ht="16" customHeight="1" spans="1:14">
      <c r="A11" s="40" t="s">
        <v>29</v>
      </c>
      <c r="B11" s="40" t="s">
        <v>32</v>
      </c>
      <c r="C11" s="41">
        <v>0.004</v>
      </c>
      <c r="D11" s="41"/>
      <c r="E11" s="42">
        <v>0.004</v>
      </c>
      <c r="F11" s="41"/>
      <c r="G11" s="41"/>
      <c r="H11" s="41"/>
      <c r="I11" s="41"/>
      <c r="J11" s="41"/>
      <c r="K11" s="42">
        <v>0.006</v>
      </c>
      <c r="L11" s="41"/>
      <c r="M11" s="41"/>
      <c r="N11" s="42">
        <v>0.01</v>
      </c>
    </row>
    <row r="12" s="34" customFormat="1" ht="16" customHeight="1" spans="1:14">
      <c r="A12" s="40" t="s">
        <v>29</v>
      </c>
      <c r="B12" s="40" t="s">
        <v>33</v>
      </c>
      <c r="C12" s="41">
        <v>0.004</v>
      </c>
      <c r="D12" s="41"/>
      <c r="E12" s="42">
        <v>0.005</v>
      </c>
      <c r="F12" s="41"/>
      <c r="G12" s="42">
        <v>0.004</v>
      </c>
      <c r="H12" s="41"/>
      <c r="I12" s="42">
        <v>0.006</v>
      </c>
      <c r="J12" s="41"/>
      <c r="K12" s="42">
        <v>0.006</v>
      </c>
      <c r="L12" s="41"/>
      <c r="M12" s="41"/>
      <c r="N12" s="42">
        <v>0.008</v>
      </c>
    </row>
    <row r="13" s="34" customFormat="1" ht="16" customHeight="1" spans="1:14">
      <c r="A13" s="40" t="s">
        <v>29</v>
      </c>
      <c r="B13" s="40" t="s">
        <v>34</v>
      </c>
      <c r="C13" s="41">
        <v>0.006</v>
      </c>
      <c r="D13" s="41"/>
      <c r="E13" s="41"/>
      <c r="F13" s="41"/>
      <c r="G13" s="41">
        <v>0.006</v>
      </c>
      <c r="H13" s="41"/>
      <c r="I13" s="42">
        <v>0.006</v>
      </c>
      <c r="J13" s="41"/>
      <c r="K13" s="42">
        <v>0.006</v>
      </c>
      <c r="L13" s="41"/>
      <c r="M13" s="42">
        <v>0.004</v>
      </c>
      <c r="N13" s="42">
        <v>0.01</v>
      </c>
    </row>
    <row r="14" s="34" customFormat="1" ht="16" customHeight="1" spans="1:14">
      <c r="A14" s="40" t="s">
        <v>29</v>
      </c>
      <c r="B14" s="40" t="s">
        <v>953</v>
      </c>
      <c r="C14" s="41">
        <v>0.004</v>
      </c>
      <c r="D14" s="41"/>
      <c r="E14" s="41">
        <v>0.006</v>
      </c>
      <c r="F14" s="41"/>
      <c r="G14" s="41"/>
      <c r="H14" s="41"/>
      <c r="I14" s="41"/>
      <c r="J14" s="41"/>
      <c r="K14" s="41"/>
      <c r="L14" s="41"/>
      <c r="M14" s="41"/>
      <c r="N14" s="42">
        <v>0.008</v>
      </c>
    </row>
    <row r="15" s="34" customFormat="1" ht="16" customHeight="1" spans="1:14">
      <c r="A15" s="40" t="s">
        <v>29</v>
      </c>
      <c r="B15" s="40" t="s">
        <v>35</v>
      </c>
      <c r="C15" s="41">
        <v>0.004</v>
      </c>
      <c r="D15" s="41"/>
      <c r="E15" s="41">
        <v>0.006</v>
      </c>
      <c r="F15" s="41"/>
      <c r="G15" s="41">
        <v>0.006</v>
      </c>
      <c r="H15" s="41"/>
      <c r="I15" s="42">
        <v>0.006</v>
      </c>
      <c r="J15" s="41"/>
      <c r="K15" s="42">
        <v>0.006</v>
      </c>
      <c r="L15" s="41"/>
      <c r="M15" s="42">
        <v>0.004</v>
      </c>
      <c r="N15" s="42">
        <v>0.01</v>
      </c>
    </row>
    <row r="16" s="34" customFormat="1" ht="16" customHeight="1" spans="1:14">
      <c r="A16" s="40" t="s">
        <v>29</v>
      </c>
      <c r="B16" s="40" t="s">
        <v>36</v>
      </c>
      <c r="C16" s="41">
        <v>0.004</v>
      </c>
      <c r="D16" s="41"/>
      <c r="E16" s="41"/>
      <c r="F16" s="41"/>
      <c r="G16" s="41"/>
      <c r="H16" s="41"/>
      <c r="I16" s="41"/>
      <c r="J16" s="41"/>
      <c r="K16" s="42">
        <v>0.004</v>
      </c>
      <c r="L16" s="41"/>
      <c r="M16" s="41"/>
      <c r="N16" s="42">
        <v>0.008</v>
      </c>
    </row>
    <row r="17" s="34" customFormat="1" ht="16" customHeight="1" spans="1:14">
      <c r="A17" s="40" t="s">
        <v>29</v>
      </c>
      <c r="B17" s="40" t="s">
        <v>37</v>
      </c>
      <c r="C17" s="41">
        <v>0.004</v>
      </c>
      <c r="D17" s="41"/>
      <c r="E17" s="42">
        <v>0.004</v>
      </c>
      <c r="F17" s="41"/>
      <c r="G17" s="41"/>
      <c r="H17" s="41"/>
      <c r="I17" s="41"/>
      <c r="J17" s="41"/>
      <c r="K17" s="41"/>
      <c r="L17" s="41"/>
      <c r="M17" s="42">
        <v>0.004</v>
      </c>
      <c r="N17" s="41"/>
    </row>
    <row r="18" s="34" customFormat="1" ht="16" customHeight="1" spans="1:14">
      <c r="A18" s="40" t="s">
        <v>29</v>
      </c>
      <c r="B18" s="40" t="s">
        <v>954</v>
      </c>
      <c r="C18" s="41">
        <v>0.004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="34" customFormat="1" ht="16" customHeight="1" spans="1:14">
      <c r="A19" s="40" t="s">
        <v>29</v>
      </c>
      <c r="B19" s="40" t="s">
        <v>955</v>
      </c>
      <c r="C19" s="41"/>
      <c r="D19" s="41"/>
      <c r="E19" s="42">
        <v>0.004</v>
      </c>
      <c r="F19" s="41"/>
      <c r="G19" s="41">
        <v>0.006</v>
      </c>
      <c r="H19" s="41"/>
      <c r="I19" s="41"/>
      <c r="J19" s="41"/>
      <c r="K19" s="42">
        <v>0.006</v>
      </c>
      <c r="L19" s="41"/>
      <c r="M19" s="41"/>
      <c r="N19" s="41"/>
    </row>
    <row r="20" s="34" customFormat="1" ht="16" customHeight="1" spans="1:14">
      <c r="A20" s="40" t="s">
        <v>29</v>
      </c>
      <c r="B20" s="40" t="s">
        <v>956</v>
      </c>
      <c r="C20" s="41">
        <v>0.004</v>
      </c>
      <c r="D20" s="41"/>
      <c r="E20" s="41">
        <v>0.006</v>
      </c>
      <c r="F20" s="41"/>
      <c r="G20" s="41">
        <v>0.006</v>
      </c>
      <c r="H20" s="41"/>
      <c r="I20" s="41"/>
      <c r="J20" s="41"/>
      <c r="K20" s="41"/>
      <c r="L20" s="41"/>
      <c r="M20" s="41"/>
      <c r="N20" s="41"/>
    </row>
    <row r="21" s="34" customFormat="1" ht="16" customHeight="1" spans="1:14">
      <c r="A21" s="40" t="s">
        <v>29</v>
      </c>
      <c r="B21" s="40" t="s">
        <v>957</v>
      </c>
      <c r="C21" s="41"/>
      <c r="D21" s="41"/>
      <c r="E21" s="42">
        <v>0.004</v>
      </c>
      <c r="F21" s="41"/>
      <c r="G21" s="41"/>
      <c r="H21" s="41"/>
      <c r="I21" s="42">
        <v>0.004</v>
      </c>
      <c r="J21" s="41"/>
      <c r="K21" s="41"/>
      <c r="L21" s="41"/>
      <c r="M21" s="41"/>
      <c r="N21" s="41"/>
    </row>
    <row r="22" s="34" customFormat="1" ht="16" customHeight="1" spans="1:14">
      <c r="A22" s="40" t="s">
        <v>29</v>
      </c>
      <c r="B22" s="40" t="s">
        <v>958</v>
      </c>
      <c r="C22" s="41">
        <v>0.004</v>
      </c>
      <c r="D22" s="41"/>
      <c r="E22" s="41">
        <v>0.004</v>
      </c>
      <c r="F22" s="41"/>
      <c r="G22" s="41">
        <v>0.006</v>
      </c>
      <c r="H22" s="41"/>
      <c r="I22" s="41"/>
      <c r="J22" s="41"/>
      <c r="K22" s="42">
        <v>0.004</v>
      </c>
      <c r="L22" s="41"/>
      <c r="M22" s="42">
        <v>0.004</v>
      </c>
      <c r="N22" s="41"/>
    </row>
    <row r="23" s="34" customFormat="1" ht="16" customHeight="1" spans="1:14">
      <c r="A23" s="40" t="s">
        <v>29</v>
      </c>
      <c r="B23" s="40" t="s">
        <v>959</v>
      </c>
      <c r="C23" s="41">
        <v>0.004</v>
      </c>
      <c r="D23" s="41"/>
      <c r="E23" s="42">
        <v>0.005</v>
      </c>
      <c r="F23" s="41"/>
      <c r="G23" s="41"/>
      <c r="H23" s="41"/>
      <c r="I23" s="41"/>
      <c r="J23" s="41"/>
      <c r="K23" s="41"/>
      <c r="L23" s="41"/>
      <c r="M23" s="41"/>
      <c r="N23" s="41"/>
    </row>
    <row r="24" s="34" customFormat="1" ht="16" customHeight="1" spans="1:14">
      <c r="A24" s="40" t="s">
        <v>29</v>
      </c>
      <c r="B24" s="40" t="s">
        <v>960</v>
      </c>
      <c r="C24" s="41">
        <v>0.004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="34" customFormat="1" ht="16" customHeight="1" spans="1:14">
      <c r="A25" s="40" t="s">
        <v>29</v>
      </c>
      <c r="B25" s="40" t="s">
        <v>961</v>
      </c>
      <c r="C25" s="41">
        <v>0.004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="34" customFormat="1" ht="16" customHeight="1" spans="1:14">
      <c r="A26" s="37" t="s">
        <v>16</v>
      </c>
      <c r="B26" s="37" t="s">
        <v>15</v>
      </c>
      <c r="C26" s="43" t="s">
        <v>962</v>
      </c>
      <c r="D26" s="43"/>
      <c r="E26" s="43" t="s">
        <v>963</v>
      </c>
      <c r="F26" s="43"/>
      <c r="G26" s="43" t="s">
        <v>964</v>
      </c>
      <c r="H26" s="43"/>
      <c r="I26" s="43" t="s">
        <v>965</v>
      </c>
      <c r="J26" s="43"/>
      <c r="K26" s="43" t="s">
        <v>966</v>
      </c>
      <c r="L26" s="43"/>
      <c r="M26" s="43" t="s">
        <v>967</v>
      </c>
      <c r="N26" s="43"/>
    </row>
    <row r="27" s="34" customFormat="1" ht="16" customHeight="1" spans="1:14">
      <c r="A27" s="37"/>
      <c r="B27" s="37"/>
      <c r="C27" s="43" t="s">
        <v>257</v>
      </c>
      <c r="D27" s="43" t="s">
        <v>258</v>
      </c>
      <c r="E27" s="43" t="s">
        <v>257</v>
      </c>
      <c r="F27" s="43" t="s">
        <v>258</v>
      </c>
      <c r="G27" s="43" t="s">
        <v>257</v>
      </c>
      <c r="H27" s="43" t="s">
        <v>258</v>
      </c>
      <c r="I27" s="43" t="s">
        <v>257</v>
      </c>
      <c r="J27" s="43" t="s">
        <v>258</v>
      </c>
      <c r="K27" s="43" t="s">
        <v>257</v>
      </c>
      <c r="L27" s="43" t="s">
        <v>258</v>
      </c>
      <c r="M27" s="43" t="s">
        <v>257</v>
      </c>
      <c r="N27" s="43" t="s">
        <v>258</v>
      </c>
    </row>
    <row r="28" s="34" customFormat="1" ht="16" customHeight="1" spans="1:14">
      <c r="A28" s="40" t="s">
        <v>23</v>
      </c>
      <c r="B28" s="40" t="s">
        <v>22</v>
      </c>
      <c r="C28" s="41"/>
      <c r="D28" s="41"/>
      <c r="E28" s="42">
        <v>0.004</v>
      </c>
      <c r="F28" s="41"/>
      <c r="G28" s="41"/>
      <c r="H28" s="41"/>
      <c r="I28" s="41"/>
      <c r="J28" s="41"/>
      <c r="K28" s="41"/>
      <c r="L28" s="41"/>
      <c r="M28" s="41"/>
      <c r="N28" s="41"/>
    </row>
    <row r="29" s="34" customFormat="1" ht="16" customHeight="1" spans="1:14">
      <c r="A29" s="40" t="s">
        <v>29</v>
      </c>
      <c r="B29" s="40" t="s">
        <v>24</v>
      </c>
      <c r="C29" s="42">
        <v>0.007</v>
      </c>
      <c r="D29" s="41"/>
      <c r="E29" s="42">
        <v>0.007</v>
      </c>
      <c r="F29" s="41"/>
      <c r="G29" s="41"/>
      <c r="H29" s="42">
        <v>0.01</v>
      </c>
      <c r="I29" s="42">
        <v>0.004</v>
      </c>
      <c r="J29" s="42">
        <v>0.01</v>
      </c>
      <c r="K29" s="51">
        <v>0.004</v>
      </c>
      <c r="L29" s="41"/>
      <c r="M29" s="41">
        <v>0.004</v>
      </c>
      <c r="N29" s="41"/>
    </row>
    <row r="30" s="34" customFormat="1" ht="16" customHeight="1" spans="1:14">
      <c r="A30" s="40" t="s">
        <v>29</v>
      </c>
      <c r="B30" s="40" t="s">
        <v>26</v>
      </c>
      <c r="C30" s="42">
        <v>0.005</v>
      </c>
      <c r="D30" s="41"/>
      <c r="E30" s="41">
        <v>0.005</v>
      </c>
      <c r="F30" s="41"/>
      <c r="G30" s="42">
        <v>0.007</v>
      </c>
      <c r="H30" s="42">
        <v>0.01</v>
      </c>
      <c r="I30" s="42">
        <v>0.004</v>
      </c>
      <c r="J30" s="42">
        <v>0.009</v>
      </c>
      <c r="K30" s="41"/>
      <c r="L30" s="51">
        <v>0.008</v>
      </c>
      <c r="M30" s="41">
        <v>0.007</v>
      </c>
      <c r="N30" s="41">
        <v>0.01</v>
      </c>
    </row>
    <row r="31" s="34" customFormat="1" ht="16" customHeight="1" spans="1:14">
      <c r="A31" s="40" t="s">
        <v>29</v>
      </c>
      <c r="B31" s="40" t="s">
        <v>27</v>
      </c>
      <c r="C31" s="41"/>
      <c r="D31" s="41"/>
      <c r="E31" s="41"/>
      <c r="F31" s="41"/>
      <c r="G31" s="41"/>
      <c r="H31" s="41"/>
      <c r="I31" s="42">
        <v>0.004</v>
      </c>
      <c r="J31" s="41"/>
      <c r="K31" s="41"/>
      <c r="L31" s="41"/>
      <c r="M31" s="41">
        <v>0.004</v>
      </c>
      <c r="N31" s="41"/>
    </row>
    <row r="32" s="34" customFormat="1" ht="16" customHeight="1" spans="1:14">
      <c r="A32" s="40" t="s">
        <v>29</v>
      </c>
      <c r="B32" s="40" t="s">
        <v>28</v>
      </c>
      <c r="C32" s="42">
        <v>0.007</v>
      </c>
      <c r="D32" s="41"/>
      <c r="E32" s="42">
        <v>0.007</v>
      </c>
      <c r="F32" s="41"/>
      <c r="G32" s="42">
        <v>0.007</v>
      </c>
      <c r="H32" s="42">
        <v>0.01</v>
      </c>
      <c r="I32" s="42">
        <v>0.004</v>
      </c>
      <c r="J32" s="41"/>
      <c r="K32" s="51">
        <v>0.005</v>
      </c>
      <c r="L32" s="41">
        <v>0.009</v>
      </c>
      <c r="M32" s="41">
        <v>0.004</v>
      </c>
      <c r="N32" s="41"/>
    </row>
    <row r="33" s="34" customFormat="1" ht="16" customHeight="1" spans="1:14">
      <c r="A33" s="40" t="s">
        <v>29</v>
      </c>
      <c r="B33" s="40" t="s">
        <v>30</v>
      </c>
      <c r="C33" s="42">
        <v>0.004</v>
      </c>
      <c r="D33" s="41"/>
      <c r="E33" s="42">
        <v>0.007</v>
      </c>
      <c r="F33" s="41"/>
      <c r="G33" s="42">
        <v>0.006</v>
      </c>
      <c r="H33" s="42">
        <v>0.01</v>
      </c>
      <c r="I33" s="41"/>
      <c r="J33" s="42">
        <v>0.01</v>
      </c>
      <c r="K33" s="51">
        <v>0.004</v>
      </c>
      <c r="L33" s="41"/>
      <c r="M33" s="41"/>
      <c r="N33" s="41">
        <v>0.008</v>
      </c>
    </row>
    <row r="34" s="34" customFormat="1" ht="16" customHeight="1" spans="1:14">
      <c r="A34" s="40" t="s">
        <v>29</v>
      </c>
      <c r="B34" s="40" t="s">
        <v>31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="34" customFormat="1" ht="16" customHeight="1" spans="1:14">
      <c r="A35" s="40" t="s">
        <v>29</v>
      </c>
      <c r="B35" s="40" t="s">
        <v>32</v>
      </c>
      <c r="C35" s="42">
        <v>0.005</v>
      </c>
      <c r="D35" s="41"/>
      <c r="E35" s="42">
        <v>0.004</v>
      </c>
      <c r="F35" s="41"/>
      <c r="G35" s="42">
        <v>0.004</v>
      </c>
      <c r="H35" s="42">
        <v>0.01</v>
      </c>
      <c r="I35" s="52">
        <v>0.006</v>
      </c>
      <c r="J35" s="41"/>
      <c r="K35" s="51">
        <v>0.004</v>
      </c>
      <c r="L35" s="41"/>
      <c r="M35" s="41">
        <v>0.004</v>
      </c>
      <c r="N35" s="41"/>
    </row>
    <row r="36" s="34" customFormat="1" ht="16" customHeight="1" spans="1:14">
      <c r="A36" s="40" t="s">
        <v>29</v>
      </c>
      <c r="B36" s="40" t="s">
        <v>33</v>
      </c>
      <c r="C36" s="42">
        <v>0.006</v>
      </c>
      <c r="D36" s="42">
        <v>0.01</v>
      </c>
      <c r="E36" s="42">
        <v>0.005</v>
      </c>
      <c r="F36" s="41"/>
      <c r="G36" s="42">
        <v>0.006</v>
      </c>
      <c r="H36" s="41"/>
      <c r="I36" s="41"/>
      <c r="J36" s="41"/>
      <c r="K36" s="41"/>
      <c r="L36" s="41"/>
      <c r="M36" s="41"/>
      <c r="N36" s="41"/>
    </row>
    <row r="37" s="34" customFormat="1" ht="16" customHeight="1" spans="1:14">
      <c r="A37" s="40" t="s">
        <v>29</v>
      </c>
      <c r="B37" s="40" t="s">
        <v>34</v>
      </c>
      <c r="C37" s="42">
        <v>0.005</v>
      </c>
      <c r="D37" s="41"/>
      <c r="E37" s="42">
        <v>0.004</v>
      </c>
      <c r="F37" s="41"/>
      <c r="G37" s="41"/>
      <c r="H37" s="42">
        <v>0.01</v>
      </c>
      <c r="I37" s="41"/>
      <c r="J37" s="41"/>
      <c r="K37" s="41"/>
      <c r="L37" s="41"/>
      <c r="M37" s="41"/>
      <c r="N37" s="41"/>
    </row>
    <row r="38" s="34" customFormat="1" ht="16" customHeight="1" spans="1:14">
      <c r="A38" s="40" t="s">
        <v>29</v>
      </c>
      <c r="B38" s="40" t="s">
        <v>953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="34" customFormat="1" ht="16" customHeight="1" spans="1:14">
      <c r="A39" s="40" t="s">
        <v>29</v>
      </c>
      <c r="B39" s="40" t="s">
        <v>35</v>
      </c>
      <c r="C39" s="42">
        <v>0.005</v>
      </c>
      <c r="D39" s="41"/>
      <c r="E39" s="42">
        <v>0.006</v>
      </c>
      <c r="F39" s="41"/>
      <c r="G39" s="42">
        <v>0.007</v>
      </c>
      <c r="H39" s="42">
        <v>0.01</v>
      </c>
      <c r="I39" s="41"/>
      <c r="J39" s="41"/>
      <c r="K39" s="41">
        <v>0.007</v>
      </c>
      <c r="L39" s="41">
        <v>0.01</v>
      </c>
      <c r="M39" s="41">
        <v>0.004</v>
      </c>
      <c r="N39" s="41"/>
    </row>
    <row r="40" s="34" customFormat="1" ht="16" customHeight="1" spans="1:14">
      <c r="A40" s="40" t="s">
        <v>29</v>
      </c>
      <c r="B40" s="40" t="s">
        <v>36</v>
      </c>
      <c r="C40" s="42">
        <v>0.005</v>
      </c>
      <c r="D40" s="41"/>
      <c r="E40" s="42">
        <v>0.004</v>
      </c>
      <c r="F40" s="41"/>
      <c r="G40" s="42">
        <v>0.004</v>
      </c>
      <c r="H40" s="42">
        <v>0.01</v>
      </c>
      <c r="I40" s="42">
        <v>0.004</v>
      </c>
      <c r="J40" s="41"/>
      <c r="K40" s="41"/>
      <c r="L40" s="51">
        <v>0.008</v>
      </c>
      <c r="M40" s="41">
        <v>0.005</v>
      </c>
      <c r="N40" s="41"/>
    </row>
    <row r="41" s="34" customFormat="1" ht="16" customHeight="1" spans="1:14">
      <c r="A41" s="40" t="s">
        <v>29</v>
      </c>
      <c r="B41" s="40" t="s">
        <v>37</v>
      </c>
      <c r="C41" s="42">
        <v>0.006</v>
      </c>
      <c r="D41" s="41"/>
      <c r="E41" s="42">
        <v>0.004</v>
      </c>
      <c r="F41" s="41"/>
      <c r="G41" s="42">
        <v>0.007</v>
      </c>
      <c r="H41" s="41"/>
      <c r="I41" s="41"/>
      <c r="J41" s="41"/>
      <c r="K41" s="41"/>
      <c r="L41" s="41"/>
      <c r="M41" s="41">
        <v>0.004</v>
      </c>
      <c r="N41" s="41"/>
    </row>
    <row r="42" s="34" customFormat="1" ht="16" customHeight="1" spans="1:14">
      <c r="A42" s="40" t="s">
        <v>29</v>
      </c>
      <c r="B42" s="40" t="s">
        <v>39</v>
      </c>
      <c r="C42" s="42"/>
      <c r="D42" s="41"/>
      <c r="E42" s="42"/>
      <c r="F42" s="41"/>
      <c r="G42" s="42"/>
      <c r="H42" s="41"/>
      <c r="I42" s="41"/>
      <c r="J42" s="41"/>
      <c r="K42" s="41"/>
      <c r="L42" s="41"/>
      <c r="M42" s="41">
        <v>0.004</v>
      </c>
      <c r="N42" s="41"/>
    </row>
    <row r="43" s="34" customFormat="1" ht="16" customHeight="1" spans="1:14">
      <c r="A43" s="40" t="s">
        <v>29</v>
      </c>
      <c r="B43" s="40" t="s">
        <v>954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="34" customFormat="1" ht="16" customHeight="1" spans="1:14">
      <c r="A44" s="40" t="s">
        <v>29</v>
      </c>
      <c r="B44" s="40" t="s">
        <v>955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="34" customFormat="1" ht="16" customHeight="1" spans="1:14">
      <c r="A45" s="40" t="s">
        <v>29</v>
      </c>
      <c r="B45" s="40" t="s">
        <v>956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="34" customFormat="1" ht="16" customHeight="1" spans="1:14">
      <c r="A46" s="40" t="s">
        <v>29</v>
      </c>
      <c r="B46" s="40" t="s">
        <v>957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="34" customFormat="1" ht="16" customHeight="1" spans="1:14">
      <c r="A47" s="40" t="s">
        <v>29</v>
      </c>
      <c r="B47" s="40" t="s">
        <v>958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="34" customFormat="1" ht="16" customHeight="1" spans="1:14">
      <c r="A48" s="40" t="s">
        <v>29</v>
      </c>
      <c r="B48" s="40" t="s">
        <v>959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="34" customFormat="1" ht="16" customHeight="1" spans="1:14">
      <c r="A49" s="40" t="s">
        <v>29</v>
      </c>
      <c r="B49" s="40" t="s">
        <v>960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="34" customFormat="1" ht="16" customHeight="1" spans="1:14">
      <c r="A50" s="40" t="s">
        <v>29</v>
      </c>
      <c r="B50" s="40" t="s">
        <v>961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2" s="34" customFormat="1" ht="16" customHeight="1" spans="1:14">
      <c r="A52" s="44" t="s">
        <v>16</v>
      </c>
      <c r="B52" s="44" t="s">
        <v>15</v>
      </c>
      <c r="C52" s="45" t="s">
        <v>947</v>
      </c>
      <c r="D52" s="45"/>
      <c r="E52" s="45" t="s">
        <v>948</v>
      </c>
      <c r="F52" s="45"/>
      <c r="G52" s="45" t="s">
        <v>949</v>
      </c>
      <c r="H52" s="45"/>
      <c r="I52" s="45" t="s">
        <v>950</v>
      </c>
      <c r="J52" s="45"/>
      <c r="K52" s="45" t="s">
        <v>951</v>
      </c>
      <c r="L52" s="45"/>
      <c r="M52" s="45" t="s">
        <v>952</v>
      </c>
      <c r="N52" s="45"/>
    </row>
    <row r="53" s="34" customFormat="1" ht="16" customHeight="1" spans="1:14">
      <c r="A53" s="46"/>
      <c r="B53" s="46"/>
      <c r="C53" s="45" t="s">
        <v>257</v>
      </c>
      <c r="D53" s="45" t="s">
        <v>258</v>
      </c>
      <c r="E53" s="45" t="s">
        <v>257</v>
      </c>
      <c r="F53" s="45" t="s">
        <v>258</v>
      </c>
      <c r="G53" s="45" t="s">
        <v>257</v>
      </c>
      <c r="H53" s="45" t="s">
        <v>258</v>
      </c>
      <c r="I53" s="45" t="s">
        <v>257</v>
      </c>
      <c r="J53" s="45" t="s">
        <v>258</v>
      </c>
      <c r="K53" s="45" t="s">
        <v>257</v>
      </c>
      <c r="L53" s="45" t="s">
        <v>258</v>
      </c>
      <c r="M53" s="45" t="s">
        <v>257</v>
      </c>
      <c r="N53" s="45" t="s">
        <v>258</v>
      </c>
    </row>
    <row r="54" s="34" customFormat="1" ht="16" customHeight="1" spans="1:14">
      <c r="A54" s="40" t="s">
        <v>65</v>
      </c>
      <c r="B54" s="40" t="s">
        <v>968</v>
      </c>
      <c r="C54" s="41">
        <v>0.0004</v>
      </c>
      <c r="D54" s="47"/>
      <c r="E54" s="41">
        <v>0.0006</v>
      </c>
      <c r="F54" s="47"/>
      <c r="G54" s="41">
        <v>0.0006</v>
      </c>
      <c r="H54" s="47"/>
      <c r="I54" s="47">
        <v>0.0005</v>
      </c>
      <c r="J54" s="47"/>
      <c r="K54" s="47"/>
      <c r="L54" s="47"/>
      <c r="M54" s="47"/>
      <c r="N54" s="47"/>
    </row>
    <row r="55" s="34" customFormat="1" ht="16" customHeight="1" spans="1:14">
      <c r="A55" s="40" t="s">
        <v>23</v>
      </c>
      <c r="B55" s="48" t="s">
        <v>22</v>
      </c>
      <c r="C55" s="41">
        <v>0.001</v>
      </c>
      <c r="D55" s="49"/>
      <c r="E55" s="41">
        <v>0.0014</v>
      </c>
      <c r="F55" s="49"/>
      <c r="G55" s="41">
        <v>0.0014</v>
      </c>
      <c r="H55" s="49"/>
      <c r="I55" s="41">
        <v>0.001</v>
      </c>
      <c r="J55" s="49"/>
      <c r="K55" s="41">
        <v>0.0014</v>
      </c>
      <c r="L55" s="49"/>
      <c r="M55" s="41">
        <v>0.0008</v>
      </c>
      <c r="N55" s="41">
        <v>0.0025</v>
      </c>
    </row>
    <row r="56" s="34" customFormat="1" spans="1:14">
      <c r="A56" s="40" t="s">
        <v>25</v>
      </c>
      <c r="B56" s="48" t="s">
        <v>24</v>
      </c>
      <c r="C56" s="41">
        <v>0.0004</v>
      </c>
      <c r="D56" s="49"/>
      <c r="E56" s="41">
        <v>0.0005</v>
      </c>
      <c r="F56" s="49"/>
      <c r="G56" s="41">
        <v>0.0005</v>
      </c>
      <c r="H56" s="49"/>
      <c r="I56" s="41">
        <v>0.0004</v>
      </c>
      <c r="J56" s="49"/>
      <c r="K56" s="41">
        <v>0.0005</v>
      </c>
      <c r="L56" s="49"/>
      <c r="M56" s="41">
        <v>0.0002</v>
      </c>
      <c r="N56" s="41">
        <v>0.0018</v>
      </c>
    </row>
    <row r="57" s="34" customFormat="1" spans="1:14">
      <c r="A57" s="40" t="s">
        <v>25</v>
      </c>
      <c r="B57" s="48" t="s">
        <v>26</v>
      </c>
      <c r="C57" s="41">
        <v>0.0004</v>
      </c>
      <c r="D57" s="49"/>
      <c r="E57" s="41">
        <v>0.0006</v>
      </c>
      <c r="F57" s="49"/>
      <c r="G57" s="41">
        <v>0.0006</v>
      </c>
      <c r="H57" s="49"/>
      <c r="I57" s="41">
        <v>0.0004</v>
      </c>
      <c r="J57" s="49"/>
      <c r="K57" s="41">
        <v>0.0006</v>
      </c>
      <c r="L57" s="49"/>
      <c r="M57" s="41">
        <v>0.0002</v>
      </c>
      <c r="N57" s="41">
        <v>0.0018</v>
      </c>
    </row>
    <row r="58" s="34" customFormat="1" spans="1:14">
      <c r="A58" s="40" t="s">
        <v>25</v>
      </c>
      <c r="B58" s="48" t="s">
        <v>27</v>
      </c>
      <c r="C58" s="41">
        <v>0.0004</v>
      </c>
      <c r="D58" s="49"/>
      <c r="E58" s="41">
        <v>0.0004</v>
      </c>
      <c r="F58" s="49"/>
      <c r="G58" s="49"/>
      <c r="H58" s="49"/>
      <c r="I58" s="41">
        <v>0.0004</v>
      </c>
      <c r="J58" s="49"/>
      <c r="K58" s="41">
        <v>0.0004</v>
      </c>
      <c r="L58" s="49"/>
      <c r="M58" s="41">
        <v>0.0002</v>
      </c>
      <c r="N58" s="41">
        <v>0.0013</v>
      </c>
    </row>
    <row r="59" s="34" customFormat="1" ht="16" customHeight="1" spans="1:14">
      <c r="A59" s="45" t="s">
        <v>16</v>
      </c>
      <c r="B59" s="44" t="s">
        <v>15</v>
      </c>
      <c r="C59" s="50" t="s">
        <v>962</v>
      </c>
      <c r="D59" s="50"/>
      <c r="E59" s="50" t="s">
        <v>963</v>
      </c>
      <c r="F59" s="50"/>
      <c r="G59" s="50" t="s">
        <v>964</v>
      </c>
      <c r="H59" s="50"/>
      <c r="I59" s="50" t="s">
        <v>965</v>
      </c>
      <c r="J59" s="50"/>
      <c r="K59" s="50" t="s">
        <v>966</v>
      </c>
      <c r="L59" s="50"/>
      <c r="M59" s="50" t="s">
        <v>967</v>
      </c>
      <c r="N59" s="50"/>
    </row>
    <row r="60" s="34" customFormat="1" ht="16" customHeight="1" spans="1:14">
      <c r="A60" s="45"/>
      <c r="B60" s="46"/>
      <c r="C60" s="50" t="s">
        <v>257</v>
      </c>
      <c r="D60" s="50" t="s">
        <v>258</v>
      </c>
      <c r="E60" s="50" t="s">
        <v>257</v>
      </c>
      <c r="F60" s="50" t="s">
        <v>258</v>
      </c>
      <c r="G60" s="50" t="s">
        <v>257</v>
      </c>
      <c r="H60" s="50" t="s">
        <v>258</v>
      </c>
      <c r="I60" s="50" t="s">
        <v>257</v>
      </c>
      <c r="J60" s="50" t="s">
        <v>258</v>
      </c>
      <c r="K60" s="50" t="s">
        <v>257</v>
      </c>
      <c r="L60" s="50" t="s">
        <v>258</v>
      </c>
      <c r="M60" s="50" t="s">
        <v>257</v>
      </c>
      <c r="N60" s="50" t="s">
        <v>258</v>
      </c>
    </row>
    <row r="61" s="34" customFormat="1" ht="16" customHeight="1" spans="1:14">
      <c r="A61" s="40" t="s">
        <v>23</v>
      </c>
      <c r="B61" s="48" t="s">
        <v>22</v>
      </c>
      <c r="C61" s="42">
        <v>0.0014</v>
      </c>
      <c r="D61" s="42">
        <v>0.002</v>
      </c>
      <c r="E61" s="42">
        <v>0.0012</v>
      </c>
      <c r="F61" s="41"/>
      <c r="G61" s="42">
        <v>0.0012</v>
      </c>
      <c r="H61" s="42">
        <v>0.0025</v>
      </c>
      <c r="I61" s="42">
        <v>0.0008</v>
      </c>
      <c r="J61" s="42">
        <v>0.002</v>
      </c>
      <c r="K61" s="51">
        <v>0.0008</v>
      </c>
      <c r="L61" s="51">
        <v>0.0014</v>
      </c>
      <c r="M61" s="41">
        <v>0.0008</v>
      </c>
      <c r="N61" s="41">
        <v>0.0014</v>
      </c>
    </row>
    <row r="62" s="34" customFormat="1" ht="14.25" spans="1:14">
      <c r="A62" s="40" t="s">
        <v>25</v>
      </c>
      <c r="B62" s="48" t="s">
        <v>24</v>
      </c>
      <c r="C62" s="42">
        <v>0.0005</v>
      </c>
      <c r="D62" s="42">
        <v>0.0018</v>
      </c>
      <c r="E62" s="42">
        <v>0.0005</v>
      </c>
      <c r="F62" s="49"/>
      <c r="G62" s="41">
        <v>0.0004</v>
      </c>
      <c r="H62" s="42">
        <v>0.0018</v>
      </c>
      <c r="I62" s="42">
        <v>0.0002</v>
      </c>
      <c r="J62" s="42">
        <v>0.0018</v>
      </c>
      <c r="K62" s="51">
        <v>0.0002</v>
      </c>
      <c r="L62" s="41">
        <v>0.0013</v>
      </c>
      <c r="M62" s="41">
        <v>0.0002</v>
      </c>
      <c r="N62" s="41">
        <v>0.0013</v>
      </c>
    </row>
    <row r="63" s="34" customFormat="1" ht="14.25" spans="1:14">
      <c r="A63" s="40" t="s">
        <v>25</v>
      </c>
      <c r="B63" s="48" t="s">
        <v>26</v>
      </c>
      <c r="C63" s="41">
        <v>0.0004</v>
      </c>
      <c r="D63" s="49"/>
      <c r="E63" s="41">
        <v>0.0004</v>
      </c>
      <c r="F63" s="49"/>
      <c r="G63" s="42">
        <v>0.0005</v>
      </c>
      <c r="H63" s="42">
        <v>0.0018</v>
      </c>
      <c r="I63" s="42">
        <v>0.0002</v>
      </c>
      <c r="J63" s="41">
        <v>0.0013</v>
      </c>
      <c r="K63" s="51">
        <v>0.0002</v>
      </c>
      <c r="L63" s="41">
        <v>0.0013</v>
      </c>
      <c r="M63" s="41">
        <v>0.0003</v>
      </c>
      <c r="N63" s="41">
        <v>0.0015</v>
      </c>
    </row>
    <row r="64" s="34" customFormat="1" ht="14.25" spans="1:14">
      <c r="A64" s="40" t="s">
        <v>25</v>
      </c>
      <c r="B64" s="48" t="s">
        <v>27</v>
      </c>
      <c r="C64" s="42">
        <v>0.0003</v>
      </c>
      <c r="D64" s="49"/>
      <c r="E64" s="41">
        <v>0.0002</v>
      </c>
      <c r="F64" s="49"/>
      <c r="G64" s="41">
        <v>0.0002</v>
      </c>
      <c r="H64" s="42">
        <v>0.0018</v>
      </c>
      <c r="I64" s="42">
        <v>0.0002</v>
      </c>
      <c r="J64" s="49"/>
      <c r="K64" s="51">
        <v>0.0002</v>
      </c>
      <c r="L64" s="41">
        <v>0.0013</v>
      </c>
      <c r="M64" s="41">
        <v>0.0002</v>
      </c>
      <c r="N64" s="49"/>
    </row>
    <row r="66" s="34" customFormat="1" ht="39" customHeight="1" spans="1:14">
      <c r="A66" s="36" t="s">
        <v>969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="34" customFormat="1" ht="16" customHeight="1" spans="1:14">
      <c r="A67" s="53" t="s">
        <v>16</v>
      </c>
      <c r="B67" s="38" t="s">
        <v>15</v>
      </c>
      <c r="C67" s="37" t="s">
        <v>947</v>
      </c>
      <c r="D67" s="37"/>
      <c r="E67" s="37" t="s">
        <v>948</v>
      </c>
      <c r="F67" s="37"/>
      <c r="G67" s="37" t="s">
        <v>949</v>
      </c>
      <c r="H67" s="37"/>
      <c r="I67" s="37" t="s">
        <v>950</v>
      </c>
      <c r="J67" s="37"/>
      <c r="K67" s="37" t="s">
        <v>951</v>
      </c>
      <c r="L67" s="37"/>
      <c r="M67" s="37" t="s">
        <v>952</v>
      </c>
      <c r="N67" s="37"/>
    </row>
    <row r="68" s="34" customFormat="1" ht="16" customHeight="1" spans="1:14">
      <c r="A68" s="54"/>
      <c r="B68" s="39"/>
      <c r="C68" s="37" t="s">
        <v>257</v>
      </c>
      <c r="D68" s="37" t="s">
        <v>258</v>
      </c>
      <c r="E68" s="37" t="s">
        <v>257</v>
      </c>
      <c r="F68" s="37" t="s">
        <v>258</v>
      </c>
      <c r="G68" s="37" t="s">
        <v>257</v>
      </c>
      <c r="H68" s="37" t="s">
        <v>258</v>
      </c>
      <c r="I68" s="37" t="s">
        <v>257</v>
      </c>
      <c r="J68" s="37" t="s">
        <v>258</v>
      </c>
      <c r="K68" s="37" t="s">
        <v>257</v>
      </c>
      <c r="L68" s="37" t="s">
        <v>258</v>
      </c>
      <c r="M68" s="37" t="s">
        <v>257</v>
      </c>
      <c r="N68" s="37" t="s">
        <v>258</v>
      </c>
    </row>
    <row r="69" s="34" customFormat="1" ht="16" customHeight="1" spans="1:14">
      <c r="A69" s="40" t="s">
        <v>23</v>
      </c>
      <c r="B69" s="40" t="s">
        <v>22</v>
      </c>
      <c r="C69" s="41"/>
      <c r="D69" s="41"/>
      <c r="E69" s="41"/>
      <c r="F69" s="41"/>
      <c r="G69" s="41"/>
      <c r="H69" s="41"/>
      <c r="I69" s="42"/>
      <c r="J69" s="41"/>
      <c r="K69" s="41"/>
      <c r="L69" s="41"/>
      <c r="M69" s="41"/>
      <c r="N69" s="42"/>
    </row>
    <row r="70" s="34" customFormat="1" ht="16" customHeight="1" spans="1:14">
      <c r="A70" s="40" t="s">
        <v>29</v>
      </c>
      <c r="B70" s="40" t="s">
        <v>24</v>
      </c>
      <c r="C70" s="41">
        <v>0.007</v>
      </c>
      <c r="D70" s="41">
        <v>0.01</v>
      </c>
      <c r="E70" s="41">
        <v>0.005</v>
      </c>
      <c r="F70" s="41"/>
      <c r="G70" s="41">
        <v>0.004</v>
      </c>
      <c r="H70" s="41">
        <v>0.01</v>
      </c>
      <c r="I70" s="41">
        <v>0.007</v>
      </c>
      <c r="J70" s="41">
        <v>0.01</v>
      </c>
      <c r="K70" s="42">
        <v>0.007</v>
      </c>
      <c r="L70" s="41"/>
      <c r="M70" s="41"/>
      <c r="N70" s="42"/>
    </row>
    <row r="71" s="34" customFormat="1" ht="16" customHeight="1" spans="1:14">
      <c r="A71" s="40" t="s">
        <v>29</v>
      </c>
      <c r="B71" s="40" t="s">
        <v>26</v>
      </c>
      <c r="C71" s="41">
        <v>0.006</v>
      </c>
      <c r="D71" s="41"/>
      <c r="E71" s="42">
        <v>0.005</v>
      </c>
      <c r="F71" s="41"/>
      <c r="G71" s="41">
        <v>0.006</v>
      </c>
      <c r="H71" s="41"/>
      <c r="I71" s="42"/>
      <c r="J71" s="41">
        <v>0.01</v>
      </c>
      <c r="K71" s="42"/>
      <c r="L71" s="41">
        <v>0.01</v>
      </c>
      <c r="M71" s="42"/>
      <c r="N71" s="42"/>
    </row>
    <row r="72" s="34" customFormat="1" ht="16" customHeight="1" spans="1:14">
      <c r="A72" s="40" t="s">
        <v>29</v>
      </c>
      <c r="B72" s="40" t="s">
        <v>27</v>
      </c>
      <c r="C72" s="41">
        <v>0.004</v>
      </c>
      <c r="D72" s="41"/>
      <c r="E72" s="41"/>
      <c r="F72" s="41"/>
      <c r="G72" s="41">
        <v>0.004</v>
      </c>
      <c r="H72" s="41"/>
      <c r="I72" s="42">
        <v>0.004</v>
      </c>
      <c r="J72" s="41"/>
      <c r="K72" s="41"/>
      <c r="L72" s="41"/>
      <c r="M72" s="41"/>
      <c r="N72" s="41"/>
    </row>
    <row r="73" s="34" customFormat="1" ht="16" customHeight="1" spans="1:14">
      <c r="A73" s="40" t="s">
        <v>29</v>
      </c>
      <c r="B73" s="40" t="s">
        <v>28</v>
      </c>
      <c r="C73" s="41">
        <v>0.004</v>
      </c>
      <c r="D73" s="41"/>
      <c r="E73" s="41">
        <v>0.007</v>
      </c>
      <c r="F73" s="41"/>
      <c r="G73" s="41">
        <v>0.004</v>
      </c>
      <c r="H73" s="41"/>
      <c r="I73" s="41">
        <v>0.007</v>
      </c>
      <c r="J73" s="41"/>
      <c r="K73" s="42">
        <v>0.004</v>
      </c>
      <c r="L73" s="41">
        <v>0.01</v>
      </c>
      <c r="M73" s="42">
        <v>0.007</v>
      </c>
      <c r="N73" s="41"/>
    </row>
    <row r="74" s="34" customFormat="1" ht="16" customHeight="1" spans="1:14">
      <c r="A74" s="40" t="s">
        <v>29</v>
      </c>
      <c r="B74" s="40" t="s">
        <v>30</v>
      </c>
      <c r="C74" s="41">
        <v>0.007</v>
      </c>
      <c r="D74" s="41"/>
      <c r="E74" s="41">
        <v>0.007</v>
      </c>
      <c r="F74" s="41"/>
      <c r="G74" s="41">
        <v>0.007</v>
      </c>
      <c r="H74" s="41">
        <v>0.01</v>
      </c>
      <c r="I74" s="41">
        <v>0.007</v>
      </c>
      <c r="J74" s="41"/>
      <c r="K74" s="42">
        <v>0.007</v>
      </c>
      <c r="L74" s="41">
        <v>0.01</v>
      </c>
      <c r="M74" s="42">
        <v>0.007</v>
      </c>
      <c r="N74" s="42">
        <v>0.01</v>
      </c>
    </row>
    <row r="75" s="34" customFormat="1" ht="16" customHeight="1" spans="1:14">
      <c r="A75" s="40" t="s">
        <v>29</v>
      </c>
      <c r="B75" s="40" t="s">
        <v>32</v>
      </c>
      <c r="C75" s="41">
        <v>0.005</v>
      </c>
      <c r="D75" s="41"/>
      <c r="E75" s="42">
        <v>0.006</v>
      </c>
      <c r="F75" s="41"/>
      <c r="G75" s="41">
        <v>0.007</v>
      </c>
      <c r="H75" s="41"/>
      <c r="I75" s="41">
        <v>0.004</v>
      </c>
      <c r="J75" s="41"/>
      <c r="K75" s="42">
        <v>0.007</v>
      </c>
      <c r="L75" s="41">
        <v>0.01</v>
      </c>
      <c r="M75" s="41">
        <v>0.004</v>
      </c>
      <c r="N75" s="42">
        <v>0.01</v>
      </c>
    </row>
    <row r="76" s="34" customFormat="1" ht="16" customHeight="1" spans="1:14">
      <c r="A76" s="40" t="s">
        <v>29</v>
      </c>
      <c r="B76" s="40" t="s">
        <v>35</v>
      </c>
      <c r="C76" s="41"/>
      <c r="D76" s="41"/>
      <c r="E76" s="42">
        <v>0.005</v>
      </c>
      <c r="F76" s="41"/>
      <c r="G76" s="41">
        <v>0.004</v>
      </c>
      <c r="H76" s="41"/>
      <c r="I76" s="57">
        <v>0.004</v>
      </c>
      <c r="J76" s="41"/>
      <c r="K76" s="42"/>
      <c r="L76" s="41">
        <v>0.01</v>
      </c>
      <c r="M76" s="42">
        <v>0.005</v>
      </c>
      <c r="N76" s="42"/>
    </row>
    <row r="77" s="34" customFormat="1" ht="16" customHeight="1" spans="1:14">
      <c r="A77" s="40" t="s">
        <v>29</v>
      </c>
      <c r="B77" s="40" t="s">
        <v>36</v>
      </c>
      <c r="C77" s="41">
        <v>0.007</v>
      </c>
      <c r="D77" s="41"/>
      <c r="E77" s="42">
        <v>0.006</v>
      </c>
      <c r="F77" s="41">
        <v>0.01</v>
      </c>
      <c r="G77" s="41">
        <v>0.007</v>
      </c>
      <c r="H77" s="41"/>
      <c r="I77" s="41">
        <v>0.007</v>
      </c>
      <c r="J77" s="41"/>
      <c r="K77" s="42">
        <v>0.004</v>
      </c>
      <c r="L77" s="41"/>
      <c r="M77" s="41">
        <v>0.004</v>
      </c>
      <c r="N77" s="42"/>
    </row>
    <row r="78" s="34" customFormat="1" ht="16" customHeight="1" spans="1:14">
      <c r="A78" s="40" t="s">
        <v>29</v>
      </c>
      <c r="B78" s="40" t="s">
        <v>37</v>
      </c>
      <c r="C78" s="41">
        <v>0.004</v>
      </c>
      <c r="D78" s="41"/>
      <c r="E78" s="41">
        <v>0.007</v>
      </c>
      <c r="F78" s="41">
        <v>0.01</v>
      </c>
      <c r="G78" s="41">
        <v>0.005</v>
      </c>
      <c r="H78" s="41"/>
      <c r="I78" s="41">
        <v>0.004</v>
      </c>
      <c r="J78" s="41"/>
      <c r="K78" s="41">
        <v>0.005</v>
      </c>
      <c r="L78" s="41"/>
      <c r="M78" s="42">
        <v>0.005</v>
      </c>
      <c r="N78" s="41"/>
    </row>
    <row r="79" s="34" customFormat="1" ht="16" customHeight="1" spans="1:14">
      <c r="A79" s="40" t="s">
        <v>29</v>
      </c>
      <c r="B79" s="40" t="s">
        <v>39</v>
      </c>
      <c r="C79" s="41"/>
      <c r="D79" s="41"/>
      <c r="E79" s="42">
        <v>0.005</v>
      </c>
      <c r="F79" s="41"/>
      <c r="G79" s="41">
        <v>0.004</v>
      </c>
      <c r="H79" s="41"/>
      <c r="I79" s="41">
        <v>0.007</v>
      </c>
      <c r="J79" s="41"/>
      <c r="K79" s="41"/>
      <c r="L79" s="41">
        <v>0.01</v>
      </c>
      <c r="M79" s="42"/>
      <c r="N79" s="41"/>
    </row>
    <row r="80" s="34" customFormat="1" ht="16" customHeight="1" spans="1:14">
      <c r="A80" s="40" t="s">
        <v>29</v>
      </c>
      <c r="B80" s="55" t="s">
        <v>34</v>
      </c>
      <c r="C80" s="41"/>
      <c r="D80" s="41"/>
      <c r="E80" s="42"/>
      <c r="F80" s="41"/>
      <c r="G80" s="41"/>
      <c r="H80" s="41"/>
      <c r="I80" s="41"/>
      <c r="J80" s="41"/>
      <c r="K80" s="41">
        <v>0.004</v>
      </c>
      <c r="L80" s="41"/>
      <c r="M80" s="42">
        <v>0.004</v>
      </c>
      <c r="N80" s="41"/>
    </row>
    <row r="81" s="34" customFormat="1" ht="16" customHeight="1" spans="1:14">
      <c r="A81" s="40" t="s">
        <v>29</v>
      </c>
      <c r="B81" s="55" t="s">
        <v>38</v>
      </c>
      <c r="C81" s="41"/>
      <c r="D81" s="41"/>
      <c r="E81" s="42"/>
      <c r="F81" s="41"/>
      <c r="G81" s="41"/>
      <c r="H81" s="41"/>
      <c r="I81" s="41"/>
      <c r="J81" s="41"/>
      <c r="K81" s="41">
        <v>0.004</v>
      </c>
      <c r="L81" s="41"/>
      <c r="M81" s="42">
        <v>0.006</v>
      </c>
      <c r="N81" s="41"/>
    </row>
    <row r="82" s="34" customFormat="1" ht="16" customHeight="1" spans="1:14">
      <c r="A82" s="53" t="s">
        <v>16</v>
      </c>
      <c r="B82" s="38" t="s">
        <v>15</v>
      </c>
      <c r="C82" s="43" t="s">
        <v>962</v>
      </c>
      <c r="D82" s="43"/>
      <c r="E82" s="43" t="s">
        <v>963</v>
      </c>
      <c r="F82" s="43"/>
      <c r="G82" s="43" t="s">
        <v>964</v>
      </c>
      <c r="H82" s="43"/>
      <c r="I82" s="43" t="s">
        <v>965</v>
      </c>
      <c r="J82" s="43"/>
      <c r="K82" s="43" t="s">
        <v>966</v>
      </c>
      <c r="L82" s="43"/>
      <c r="M82" s="43" t="s">
        <v>967</v>
      </c>
      <c r="N82" s="43"/>
    </row>
    <row r="83" s="34" customFormat="1" ht="16" customHeight="1" spans="1:14">
      <c r="A83" s="54"/>
      <c r="B83" s="39"/>
      <c r="C83" s="43" t="s">
        <v>257</v>
      </c>
      <c r="D83" s="43" t="s">
        <v>258</v>
      </c>
      <c r="E83" s="43" t="s">
        <v>257</v>
      </c>
      <c r="F83" s="43" t="s">
        <v>258</v>
      </c>
      <c r="G83" s="43" t="s">
        <v>257</v>
      </c>
      <c r="H83" s="43" t="s">
        <v>258</v>
      </c>
      <c r="I83" s="43" t="s">
        <v>257</v>
      </c>
      <c r="J83" s="43" t="s">
        <v>258</v>
      </c>
      <c r="K83" s="43" t="s">
        <v>257</v>
      </c>
      <c r="L83" s="43" t="s">
        <v>258</v>
      </c>
      <c r="M83" s="43" t="s">
        <v>257</v>
      </c>
      <c r="N83" s="43" t="s">
        <v>258</v>
      </c>
    </row>
    <row r="84" s="34" customFormat="1" ht="16" customHeight="1" spans="1:14">
      <c r="A84" s="40" t="s">
        <v>23</v>
      </c>
      <c r="B84" s="40" t="s">
        <v>22</v>
      </c>
      <c r="C84" s="41"/>
      <c r="D84" s="41"/>
      <c r="E84" s="42"/>
      <c r="F84" s="41"/>
      <c r="G84" s="41"/>
      <c r="H84" s="41"/>
      <c r="I84" s="41"/>
      <c r="J84" s="41"/>
      <c r="K84" s="41"/>
      <c r="L84" s="41"/>
      <c r="M84" s="41"/>
      <c r="N84" s="41"/>
    </row>
    <row r="85" s="34" customFormat="1" ht="16" customHeight="1" spans="1:14">
      <c r="A85" s="40" t="s">
        <v>29</v>
      </c>
      <c r="B85" s="40" t="s">
        <v>24</v>
      </c>
      <c r="C85" s="42"/>
      <c r="D85" s="41"/>
      <c r="E85" s="42"/>
      <c r="F85" s="41"/>
      <c r="G85" s="42">
        <v>0.006</v>
      </c>
      <c r="H85" s="42"/>
      <c r="I85" s="42"/>
      <c r="J85" s="42"/>
      <c r="K85" s="51"/>
      <c r="L85" s="41"/>
      <c r="M85" s="41"/>
      <c r="N85" s="41"/>
    </row>
    <row r="86" s="34" customFormat="1" ht="16" customHeight="1" spans="1:14">
      <c r="A86" s="40" t="s">
        <v>29</v>
      </c>
      <c r="B86" s="40" t="s">
        <v>26</v>
      </c>
      <c r="C86" s="42"/>
      <c r="D86" s="41">
        <v>0.01</v>
      </c>
      <c r="E86" s="41"/>
      <c r="F86" s="41">
        <v>0.01</v>
      </c>
      <c r="G86" s="42">
        <v>0.006</v>
      </c>
      <c r="H86" s="42"/>
      <c r="I86" s="42"/>
      <c r="J86" s="42"/>
      <c r="K86" s="41"/>
      <c r="L86" s="51"/>
      <c r="M86" s="41"/>
      <c r="N86" s="41"/>
    </row>
    <row r="87" s="34" customFormat="1" ht="16" customHeight="1" spans="1:14">
      <c r="A87" s="40" t="s">
        <v>29</v>
      </c>
      <c r="B87" s="40" t="s">
        <v>27</v>
      </c>
      <c r="C87" s="41"/>
      <c r="D87" s="41"/>
      <c r="E87" s="41"/>
      <c r="F87" s="41"/>
      <c r="G87" s="41">
        <v>0.005</v>
      </c>
      <c r="H87" s="41">
        <v>0.009</v>
      </c>
      <c r="I87" s="42"/>
      <c r="J87" s="41"/>
      <c r="K87" s="41"/>
      <c r="L87" s="41"/>
      <c r="M87" s="41"/>
      <c r="N87" s="41"/>
    </row>
    <row r="88" s="34" customFormat="1" ht="16" customHeight="1" spans="1:14">
      <c r="A88" s="40" t="s">
        <v>29</v>
      </c>
      <c r="B88" s="40" t="s">
        <v>28</v>
      </c>
      <c r="C88" s="42">
        <v>0.005</v>
      </c>
      <c r="D88" s="41"/>
      <c r="E88" s="42"/>
      <c r="F88" s="41"/>
      <c r="G88" s="42">
        <v>0.004</v>
      </c>
      <c r="H88" s="42"/>
      <c r="I88" s="42"/>
      <c r="J88" s="41"/>
      <c r="K88" s="51"/>
      <c r="L88" s="41"/>
      <c r="M88" s="41"/>
      <c r="N88" s="41"/>
    </row>
    <row r="89" s="34" customFormat="1" ht="16" customHeight="1" spans="1:14">
      <c r="A89" s="40" t="s">
        <v>29</v>
      </c>
      <c r="B89" s="40" t="s">
        <v>30</v>
      </c>
      <c r="C89" s="42"/>
      <c r="D89" s="41"/>
      <c r="E89" s="42">
        <v>0.007</v>
      </c>
      <c r="F89" s="41"/>
      <c r="G89" s="42">
        <v>0.007</v>
      </c>
      <c r="H89" s="42">
        <v>0.01</v>
      </c>
      <c r="I89" s="41"/>
      <c r="J89" s="42"/>
      <c r="K89" s="51"/>
      <c r="L89" s="41"/>
      <c r="M89" s="41"/>
      <c r="N89" s="41"/>
    </row>
    <row r="90" s="34" customFormat="1" ht="16" customHeight="1" spans="1:14">
      <c r="A90" s="40" t="s">
        <v>29</v>
      </c>
      <c r="B90" s="40" t="s">
        <v>32</v>
      </c>
      <c r="C90" s="41"/>
      <c r="D90" s="41"/>
      <c r="E90" s="41"/>
      <c r="F90" s="41">
        <v>0.01</v>
      </c>
      <c r="G90" s="41">
        <v>0.005</v>
      </c>
      <c r="H90" s="42">
        <v>0.01</v>
      </c>
      <c r="I90" s="41"/>
      <c r="J90" s="41"/>
      <c r="K90" s="41"/>
      <c r="L90" s="41"/>
      <c r="M90" s="41"/>
      <c r="N90" s="41"/>
    </row>
    <row r="91" s="34" customFormat="1" ht="16" customHeight="1" spans="1:14">
      <c r="A91" s="40" t="s">
        <v>29</v>
      </c>
      <c r="B91" s="40" t="s">
        <v>35</v>
      </c>
      <c r="C91" s="42">
        <v>0.007</v>
      </c>
      <c r="D91" s="41"/>
      <c r="E91" s="42">
        <v>0.005</v>
      </c>
      <c r="F91" s="41"/>
      <c r="G91" s="42">
        <v>0.006</v>
      </c>
      <c r="H91" s="42"/>
      <c r="I91" s="52"/>
      <c r="J91" s="41"/>
      <c r="K91" s="51"/>
      <c r="L91" s="41"/>
      <c r="M91" s="41"/>
      <c r="N91" s="41"/>
    </row>
    <row r="92" s="34" customFormat="1" ht="16" customHeight="1" spans="1:14">
      <c r="A92" s="40" t="s">
        <v>29</v>
      </c>
      <c r="B92" s="40" t="s">
        <v>36</v>
      </c>
      <c r="C92" s="42">
        <v>0.007</v>
      </c>
      <c r="D92" s="42">
        <v>0.01</v>
      </c>
      <c r="E92" s="42"/>
      <c r="F92" s="41"/>
      <c r="G92" s="42">
        <v>0.004</v>
      </c>
      <c r="H92" s="41"/>
      <c r="I92" s="41"/>
      <c r="J92" s="41"/>
      <c r="K92" s="41"/>
      <c r="L92" s="41"/>
      <c r="M92" s="41"/>
      <c r="N92" s="41"/>
    </row>
    <row r="93" s="34" customFormat="1" ht="16" customHeight="1" spans="1:14">
      <c r="A93" s="40" t="s">
        <v>29</v>
      </c>
      <c r="B93" s="40" t="s">
        <v>37</v>
      </c>
      <c r="C93" s="42">
        <v>0.004</v>
      </c>
      <c r="D93" s="41"/>
      <c r="E93" s="42">
        <v>0.004</v>
      </c>
      <c r="F93" s="41"/>
      <c r="G93" s="42">
        <v>0.004</v>
      </c>
      <c r="H93" s="42"/>
      <c r="I93" s="41"/>
      <c r="J93" s="41"/>
      <c r="K93" s="41"/>
      <c r="L93" s="41"/>
      <c r="M93" s="41"/>
      <c r="N93" s="41"/>
    </row>
    <row r="94" s="34" customFormat="1" ht="16" customHeight="1" spans="1:14">
      <c r="A94" s="40" t="s">
        <v>29</v>
      </c>
      <c r="B94" s="40" t="s">
        <v>39</v>
      </c>
      <c r="C94" s="41"/>
      <c r="D94" s="41"/>
      <c r="E94" s="41">
        <v>0.004</v>
      </c>
      <c r="F94" s="41"/>
      <c r="G94" s="41">
        <v>0.007</v>
      </c>
      <c r="H94" s="42">
        <v>0.01</v>
      </c>
      <c r="I94" s="41"/>
      <c r="J94" s="41"/>
      <c r="K94" s="41"/>
      <c r="L94" s="41"/>
      <c r="M94" s="41"/>
      <c r="N94" s="41"/>
    </row>
    <row r="95" s="34" customFormat="1" ht="16" customHeight="1" spans="1:14">
      <c r="A95" s="40" t="s">
        <v>29</v>
      </c>
      <c r="B95" s="55" t="s">
        <v>34</v>
      </c>
      <c r="C95" s="41"/>
      <c r="D95" s="41"/>
      <c r="E95" s="42"/>
      <c r="F95" s="41"/>
      <c r="G95" s="41">
        <v>0.005</v>
      </c>
      <c r="H95" s="41"/>
      <c r="I95" s="41"/>
      <c r="J95" s="41"/>
      <c r="K95" s="41"/>
      <c r="L95" s="41"/>
      <c r="M95" s="42"/>
      <c r="N95" s="41"/>
    </row>
    <row r="96" s="34" customFormat="1" ht="16" customHeight="1" spans="1:14">
      <c r="A96" s="40" t="s">
        <v>29</v>
      </c>
      <c r="B96" s="55" t="s">
        <v>33</v>
      </c>
      <c r="C96" s="41"/>
      <c r="D96" s="41"/>
      <c r="E96" s="42"/>
      <c r="F96" s="41"/>
      <c r="G96" s="41">
        <v>0.004</v>
      </c>
      <c r="H96" s="41">
        <v>0.008</v>
      </c>
      <c r="I96" s="41"/>
      <c r="J96" s="41"/>
      <c r="K96" s="41"/>
      <c r="L96" s="41"/>
      <c r="M96" s="42"/>
      <c r="N96" s="41"/>
    </row>
    <row r="97" s="34" customFormat="1" ht="16" customHeight="1" spans="1:14">
      <c r="A97" s="40" t="s">
        <v>29</v>
      </c>
      <c r="B97" s="40" t="s">
        <v>38</v>
      </c>
      <c r="C97" s="42">
        <v>0.007</v>
      </c>
      <c r="D97" s="41"/>
      <c r="E97" s="42"/>
      <c r="F97" s="41"/>
      <c r="G97" s="41"/>
      <c r="H97" s="42">
        <v>0.01</v>
      </c>
      <c r="I97" s="41"/>
      <c r="J97" s="41"/>
      <c r="K97" s="41"/>
      <c r="L97" s="41"/>
      <c r="M97" s="42"/>
      <c r="N97" s="41"/>
    </row>
    <row r="99" s="34" customFormat="1" ht="16" customHeight="1" spans="1:14">
      <c r="A99" s="44" t="s">
        <v>16</v>
      </c>
      <c r="B99" s="44" t="s">
        <v>15</v>
      </c>
      <c r="C99" s="45" t="s">
        <v>947</v>
      </c>
      <c r="D99" s="45"/>
      <c r="E99" s="45" t="s">
        <v>948</v>
      </c>
      <c r="F99" s="45"/>
      <c r="G99" s="45" t="s">
        <v>949</v>
      </c>
      <c r="H99" s="45"/>
      <c r="I99" s="45" t="s">
        <v>950</v>
      </c>
      <c r="J99" s="45"/>
      <c r="K99" s="45" t="s">
        <v>951</v>
      </c>
      <c r="L99" s="45"/>
      <c r="M99" s="45" t="s">
        <v>952</v>
      </c>
      <c r="N99" s="45"/>
    </row>
    <row r="100" s="34" customFormat="1" ht="16" customHeight="1" spans="1:14">
      <c r="A100" s="46"/>
      <c r="B100" s="46"/>
      <c r="C100" s="45" t="s">
        <v>257</v>
      </c>
      <c r="D100" s="45" t="s">
        <v>258</v>
      </c>
      <c r="E100" s="45" t="s">
        <v>257</v>
      </c>
      <c r="F100" s="45" t="s">
        <v>258</v>
      </c>
      <c r="G100" s="45" t="s">
        <v>257</v>
      </c>
      <c r="H100" s="45" t="s">
        <v>258</v>
      </c>
      <c r="I100" s="45" t="s">
        <v>257</v>
      </c>
      <c r="J100" s="45" t="s">
        <v>258</v>
      </c>
      <c r="K100" s="45" t="s">
        <v>257</v>
      </c>
      <c r="L100" s="45" t="s">
        <v>258</v>
      </c>
      <c r="M100" s="45" t="s">
        <v>257</v>
      </c>
      <c r="N100" s="45" t="s">
        <v>258</v>
      </c>
    </row>
    <row r="101" s="34" customFormat="1" ht="16" customHeight="1" spans="1:14">
      <c r="A101" s="40" t="s">
        <v>23</v>
      </c>
      <c r="B101" s="48" t="s">
        <v>22</v>
      </c>
      <c r="C101" s="41">
        <v>0.0012</v>
      </c>
      <c r="D101" s="41">
        <v>0.0025</v>
      </c>
      <c r="E101" s="41">
        <v>0.0014</v>
      </c>
      <c r="F101" s="41">
        <v>0.0025</v>
      </c>
      <c r="G101" s="41">
        <v>0.0012</v>
      </c>
      <c r="H101" s="41">
        <v>0.002</v>
      </c>
      <c r="I101" s="41">
        <v>0.0012</v>
      </c>
      <c r="J101" s="41">
        <v>0.0014</v>
      </c>
      <c r="K101" s="41">
        <v>0.0008</v>
      </c>
      <c r="L101" s="41">
        <v>0.0025</v>
      </c>
      <c r="M101" s="41">
        <v>0.0008</v>
      </c>
      <c r="N101" s="41">
        <v>0.0025</v>
      </c>
    </row>
    <row r="102" s="34" customFormat="1" spans="1:14">
      <c r="A102" s="40" t="s">
        <v>25</v>
      </c>
      <c r="B102" s="48" t="s">
        <v>24</v>
      </c>
      <c r="C102" s="41">
        <v>0.0004</v>
      </c>
      <c r="D102" s="49"/>
      <c r="E102" s="41">
        <v>0.0005</v>
      </c>
      <c r="F102" s="49"/>
      <c r="G102" s="41">
        <v>0.0005</v>
      </c>
      <c r="H102" s="41">
        <v>0.0018</v>
      </c>
      <c r="I102" s="41">
        <v>0.0005</v>
      </c>
      <c r="J102" s="49"/>
      <c r="K102" s="41">
        <v>0.0003</v>
      </c>
      <c r="L102" s="41">
        <v>0.0018</v>
      </c>
      <c r="M102" s="41">
        <v>0.0003</v>
      </c>
      <c r="N102" s="41">
        <v>0.0018</v>
      </c>
    </row>
    <row r="103" s="34" customFormat="1" spans="1:14">
      <c r="A103" s="40" t="s">
        <v>25</v>
      </c>
      <c r="B103" s="48" t="s">
        <v>26</v>
      </c>
      <c r="C103" s="41">
        <v>0.0002</v>
      </c>
      <c r="D103" s="49"/>
      <c r="E103" s="41">
        <v>0.0004</v>
      </c>
      <c r="F103" s="49"/>
      <c r="G103" s="41">
        <v>0.0003</v>
      </c>
      <c r="H103" s="49"/>
      <c r="I103" s="57">
        <v>0.0002</v>
      </c>
      <c r="J103" s="49"/>
      <c r="K103" s="41">
        <v>0.0002</v>
      </c>
      <c r="L103" s="41">
        <v>0.0018</v>
      </c>
      <c r="M103" s="41">
        <v>0.0002</v>
      </c>
      <c r="N103" s="41"/>
    </row>
    <row r="104" s="34" customFormat="1" spans="1:14">
      <c r="A104" s="40" t="s">
        <v>25</v>
      </c>
      <c r="B104" s="48" t="s">
        <v>27</v>
      </c>
      <c r="C104" s="41">
        <v>0.0003</v>
      </c>
      <c r="D104" s="49"/>
      <c r="E104" s="41">
        <v>0.0004</v>
      </c>
      <c r="F104" s="41">
        <v>0.0018</v>
      </c>
      <c r="G104" s="41">
        <v>0.0004</v>
      </c>
      <c r="H104" s="49"/>
      <c r="I104" s="41">
        <v>0.0003</v>
      </c>
      <c r="J104" s="49"/>
      <c r="K104" s="41">
        <v>0.0002</v>
      </c>
      <c r="L104" s="49"/>
      <c r="M104" s="41">
        <v>0.0002</v>
      </c>
      <c r="N104" s="41"/>
    </row>
    <row r="105" s="34" customFormat="1" spans="1:14">
      <c r="A105" s="40" t="s">
        <v>25</v>
      </c>
      <c r="B105" s="56" t="s">
        <v>30</v>
      </c>
      <c r="C105" s="41"/>
      <c r="D105" s="49"/>
      <c r="E105" s="41"/>
      <c r="F105" s="41"/>
      <c r="G105" s="41"/>
      <c r="H105" s="49"/>
      <c r="I105" s="41">
        <v>0.0002</v>
      </c>
      <c r="J105" s="49"/>
      <c r="K105" s="41">
        <v>0.0002</v>
      </c>
      <c r="L105" s="41">
        <v>0.0018</v>
      </c>
      <c r="M105" s="41">
        <v>0.0004</v>
      </c>
      <c r="N105" s="41"/>
    </row>
    <row r="106" s="34" customFormat="1" ht="16" customHeight="1" spans="1:14">
      <c r="A106" s="45" t="s">
        <v>16</v>
      </c>
      <c r="B106" s="44" t="s">
        <v>15</v>
      </c>
      <c r="C106" s="50" t="s">
        <v>962</v>
      </c>
      <c r="D106" s="50"/>
      <c r="E106" s="50" t="s">
        <v>963</v>
      </c>
      <c r="F106" s="50"/>
      <c r="G106" s="50" t="s">
        <v>964</v>
      </c>
      <c r="H106" s="50"/>
      <c r="I106" s="50" t="s">
        <v>965</v>
      </c>
      <c r="J106" s="50"/>
      <c r="K106" s="50" t="s">
        <v>966</v>
      </c>
      <c r="L106" s="50"/>
      <c r="M106" s="50" t="s">
        <v>967</v>
      </c>
      <c r="N106" s="50"/>
    </row>
    <row r="107" s="34" customFormat="1" ht="16" customHeight="1" spans="1:14">
      <c r="A107" s="45"/>
      <c r="B107" s="46"/>
      <c r="C107" s="45" t="s">
        <v>257</v>
      </c>
      <c r="D107" s="45" t="s">
        <v>258</v>
      </c>
      <c r="E107" s="45" t="s">
        <v>257</v>
      </c>
      <c r="F107" s="45" t="s">
        <v>258</v>
      </c>
      <c r="G107" s="45" t="s">
        <v>257</v>
      </c>
      <c r="H107" s="45" t="s">
        <v>258</v>
      </c>
      <c r="I107" s="45" t="s">
        <v>257</v>
      </c>
      <c r="J107" s="45" t="s">
        <v>258</v>
      </c>
      <c r="K107" s="45" t="s">
        <v>257</v>
      </c>
      <c r="L107" s="45" t="s">
        <v>258</v>
      </c>
      <c r="M107" s="45" t="s">
        <v>257</v>
      </c>
      <c r="N107" s="45" t="s">
        <v>258</v>
      </c>
    </row>
    <row r="108" s="34" customFormat="1" ht="16" customHeight="1" spans="1:14">
      <c r="A108" s="40" t="s">
        <v>23</v>
      </c>
      <c r="B108" s="48" t="s">
        <v>22</v>
      </c>
      <c r="C108" s="42">
        <v>0.0008</v>
      </c>
      <c r="D108" s="42">
        <v>0.0014</v>
      </c>
      <c r="E108" s="42">
        <v>0.0008</v>
      </c>
      <c r="F108" s="41">
        <v>0.002</v>
      </c>
      <c r="G108" s="42">
        <v>0.001</v>
      </c>
      <c r="H108" s="42">
        <v>0.002</v>
      </c>
      <c r="I108" s="42"/>
      <c r="J108" s="42"/>
      <c r="K108" s="51"/>
      <c r="L108" s="51"/>
      <c r="M108" s="41"/>
      <c r="N108" s="41"/>
    </row>
    <row r="109" s="34" customFormat="1" ht="14.25" spans="1:14">
      <c r="A109" s="40" t="s">
        <v>25</v>
      </c>
      <c r="B109" s="48" t="s">
        <v>24</v>
      </c>
      <c r="C109" s="42">
        <v>0.0002</v>
      </c>
      <c r="D109" s="42"/>
      <c r="E109" s="42"/>
      <c r="F109" s="41">
        <v>0.0018</v>
      </c>
      <c r="G109" s="41">
        <v>0.0002</v>
      </c>
      <c r="H109" s="42">
        <v>0.0015</v>
      </c>
      <c r="I109" s="42"/>
      <c r="J109" s="42"/>
      <c r="K109" s="51"/>
      <c r="L109" s="41"/>
      <c r="M109" s="41"/>
      <c r="N109" s="41"/>
    </row>
    <row r="110" s="34" customFormat="1" ht="14.25" spans="1:14">
      <c r="A110" s="40" t="s">
        <v>25</v>
      </c>
      <c r="B110" s="48" t="s">
        <v>26</v>
      </c>
      <c r="C110" s="42">
        <v>0.0002</v>
      </c>
      <c r="D110" s="49"/>
      <c r="E110" s="42">
        <v>0.0002</v>
      </c>
      <c r="F110" s="49"/>
      <c r="G110" s="42">
        <v>0.0005</v>
      </c>
      <c r="H110" s="42">
        <v>0.0013</v>
      </c>
      <c r="I110" s="42"/>
      <c r="J110" s="41"/>
      <c r="K110" s="51"/>
      <c r="L110" s="41"/>
      <c r="M110" s="41"/>
      <c r="N110" s="41"/>
    </row>
    <row r="111" s="34" customFormat="1" ht="14.25" spans="1:14">
      <c r="A111" s="40" t="s">
        <v>25</v>
      </c>
      <c r="B111" s="48" t="s">
        <v>27</v>
      </c>
      <c r="C111" s="42">
        <v>0.0003</v>
      </c>
      <c r="D111" s="41">
        <v>0.0015</v>
      </c>
      <c r="E111" s="42">
        <v>0.0002</v>
      </c>
      <c r="F111" s="49"/>
      <c r="G111" s="41">
        <v>0.0002</v>
      </c>
      <c r="H111" s="42">
        <v>0.0013</v>
      </c>
      <c r="I111" s="42"/>
      <c r="J111" s="49"/>
      <c r="K111" s="51"/>
      <c r="L111" s="41"/>
      <c r="M111" s="41"/>
      <c r="N111" s="49"/>
    </row>
    <row r="112" s="35" customFormat="1" ht="14.25" spans="1:14">
      <c r="A112" s="40" t="s">
        <v>25</v>
      </c>
      <c r="B112" s="49" t="s">
        <v>30</v>
      </c>
      <c r="C112" s="42">
        <v>0.0004</v>
      </c>
      <c r="D112" s="49"/>
      <c r="E112" s="42">
        <v>0.0003</v>
      </c>
      <c r="F112" s="49"/>
      <c r="G112" s="41">
        <v>0.0003</v>
      </c>
      <c r="H112" s="42">
        <v>0.0018</v>
      </c>
      <c r="I112" s="42"/>
      <c r="J112" s="49"/>
      <c r="K112" s="51"/>
      <c r="L112" s="41"/>
      <c r="M112" s="41"/>
      <c r="N112" s="49"/>
    </row>
  </sheetData>
  <mergeCells count="66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9:D99"/>
    <mergeCell ref="E99:F99"/>
    <mergeCell ref="G99:H99"/>
    <mergeCell ref="I99:J99"/>
    <mergeCell ref="K99:L99"/>
    <mergeCell ref="M99:N99"/>
    <mergeCell ref="C106:D106"/>
    <mergeCell ref="E106:F106"/>
    <mergeCell ref="G106:H106"/>
    <mergeCell ref="I106:J106"/>
    <mergeCell ref="K106:L106"/>
    <mergeCell ref="M106:N106"/>
    <mergeCell ref="A2:A3"/>
    <mergeCell ref="A26:A27"/>
    <mergeCell ref="A52:A53"/>
    <mergeCell ref="A59:A60"/>
    <mergeCell ref="A67:A68"/>
    <mergeCell ref="A82:A83"/>
    <mergeCell ref="A99:A100"/>
    <mergeCell ref="A106:A107"/>
    <mergeCell ref="B2:B3"/>
    <mergeCell ref="B26:B27"/>
    <mergeCell ref="B52:B53"/>
    <mergeCell ref="B59:B60"/>
    <mergeCell ref="B67:B68"/>
    <mergeCell ref="B82:B83"/>
    <mergeCell ref="B99:B100"/>
    <mergeCell ref="B106:B10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opLeftCell="A34" workbookViewId="0">
      <selection activeCell="I53" sqref="I53:J53"/>
    </sheetView>
  </sheetViews>
  <sheetFormatPr defaultColWidth="9" defaultRowHeight="13.5"/>
  <cols>
    <col min="1" max="1" width="5.375" customWidth="1"/>
    <col min="9" max="9" width="10.25" customWidth="1"/>
  </cols>
  <sheetData>
    <row r="1" ht="20" customHeight="1" spans="2:10">
      <c r="B1" s="1" t="s">
        <v>970</v>
      </c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14</v>
      </c>
      <c r="B2" s="2" t="s">
        <v>49</v>
      </c>
      <c r="C2" s="3" t="s">
        <v>50</v>
      </c>
      <c r="D2" s="3" t="s">
        <v>15</v>
      </c>
      <c r="E2" s="4" t="s">
        <v>289</v>
      </c>
      <c r="F2" s="4"/>
      <c r="G2" s="3" t="s">
        <v>971</v>
      </c>
      <c r="H2" s="3" t="s">
        <v>29</v>
      </c>
      <c r="I2" s="3" t="s">
        <v>291</v>
      </c>
      <c r="J2" s="28" t="s">
        <v>972</v>
      </c>
    </row>
    <row r="3" ht="14.25" spans="1:10">
      <c r="A3" s="2"/>
      <c r="B3" s="2"/>
      <c r="C3" s="3"/>
      <c r="D3" s="3"/>
      <c r="E3" s="5" t="s">
        <v>51</v>
      </c>
      <c r="F3" s="5" t="s">
        <v>293</v>
      </c>
      <c r="G3" s="3"/>
      <c r="H3" s="3"/>
      <c r="I3" s="3"/>
      <c r="J3" s="28"/>
    </row>
    <row r="4" ht="14.25" spans="1:10">
      <c r="A4" s="6">
        <v>1</v>
      </c>
      <c r="B4" s="7" t="s">
        <v>170</v>
      </c>
      <c r="C4" s="8">
        <v>119.13</v>
      </c>
      <c r="D4" s="9" t="s">
        <v>171</v>
      </c>
      <c r="E4" s="5">
        <v>8226.31</v>
      </c>
      <c r="F4" s="10">
        <v>980000</v>
      </c>
      <c r="G4" s="3" t="s">
        <v>973</v>
      </c>
      <c r="H4" s="3" t="s">
        <v>974</v>
      </c>
      <c r="I4" s="29">
        <v>45536</v>
      </c>
      <c r="J4" s="28">
        <v>1000</v>
      </c>
    </row>
    <row r="5" ht="14.25" spans="1:10">
      <c r="A5" s="6">
        <v>3</v>
      </c>
      <c r="B5" s="7" t="s">
        <v>173</v>
      </c>
      <c r="C5" s="8">
        <v>117.54</v>
      </c>
      <c r="D5" s="9" t="s">
        <v>174</v>
      </c>
      <c r="E5" s="5">
        <v>5785.265</v>
      </c>
      <c r="F5" s="10">
        <v>680000</v>
      </c>
      <c r="G5" s="3" t="s">
        <v>973</v>
      </c>
      <c r="H5" s="3" t="s">
        <v>325</v>
      </c>
      <c r="I5" s="29">
        <v>45556</v>
      </c>
      <c r="J5" s="28">
        <v>1000</v>
      </c>
    </row>
    <row r="6" ht="14.25" spans="1:10">
      <c r="A6" s="6">
        <v>4</v>
      </c>
      <c r="B6" s="7" t="s">
        <v>175</v>
      </c>
      <c r="C6" s="8">
        <v>117.54</v>
      </c>
      <c r="D6" s="9" t="s">
        <v>176</v>
      </c>
      <c r="E6" s="5">
        <v>5819.295</v>
      </c>
      <c r="F6" s="10">
        <v>684000</v>
      </c>
      <c r="G6" s="3" t="s">
        <v>973</v>
      </c>
      <c r="H6" s="3" t="s">
        <v>79</v>
      </c>
      <c r="I6" s="29">
        <v>45556</v>
      </c>
      <c r="J6" s="28">
        <v>1000</v>
      </c>
    </row>
    <row r="7" ht="14.25" spans="1:10">
      <c r="A7" s="6">
        <v>5</v>
      </c>
      <c r="B7" s="7" t="s">
        <v>177</v>
      </c>
      <c r="C7" s="8">
        <v>117.54</v>
      </c>
      <c r="D7" s="9" t="s">
        <v>178</v>
      </c>
      <c r="E7" s="5">
        <v>5650</v>
      </c>
      <c r="F7" s="10">
        <v>664101</v>
      </c>
      <c r="G7" s="3" t="s">
        <v>973</v>
      </c>
      <c r="H7" s="3" t="s">
        <v>69</v>
      </c>
      <c r="I7" s="29">
        <v>45556</v>
      </c>
      <c r="J7" s="28">
        <v>1000</v>
      </c>
    </row>
    <row r="8" ht="14.25" spans="1:10">
      <c r="A8" s="6">
        <v>6</v>
      </c>
      <c r="B8" s="7" t="s">
        <v>179</v>
      </c>
      <c r="C8" s="8">
        <v>117.54</v>
      </c>
      <c r="D8" s="9" t="s">
        <v>180</v>
      </c>
      <c r="E8" s="5">
        <v>5878.85</v>
      </c>
      <c r="F8" s="10">
        <v>691000</v>
      </c>
      <c r="G8" s="3" t="s">
        <v>973</v>
      </c>
      <c r="H8" s="3" t="s">
        <v>337</v>
      </c>
      <c r="I8" s="30">
        <v>45565</v>
      </c>
      <c r="J8" s="28">
        <v>1000</v>
      </c>
    </row>
    <row r="9" spans="1:10">
      <c r="A9" s="6">
        <v>9</v>
      </c>
      <c r="B9" s="7" t="s">
        <v>181</v>
      </c>
      <c r="C9" s="8">
        <v>86.14</v>
      </c>
      <c r="D9" s="9" t="s">
        <v>182</v>
      </c>
      <c r="E9" s="10">
        <v>5224.05</v>
      </c>
      <c r="F9" s="10">
        <v>450000</v>
      </c>
      <c r="G9" s="3" t="s">
        <v>973</v>
      </c>
      <c r="H9" s="3" t="s">
        <v>974</v>
      </c>
      <c r="I9" s="30">
        <v>45559</v>
      </c>
      <c r="J9" s="28">
        <v>1000</v>
      </c>
    </row>
    <row r="10" spans="1:10">
      <c r="A10" s="6">
        <v>10</v>
      </c>
      <c r="B10" s="7" t="s">
        <v>183</v>
      </c>
      <c r="C10" s="8">
        <v>86.14</v>
      </c>
      <c r="D10" s="9" t="s">
        <v>184</v>
      </c>
      <c r="E10" s="10">
        <v>5224.05</v>
      </c>
      <c r="F10" s="10">
        <v>450000</v>
      </c>
      <c r="G10" s="3" t="s">
        <v>973</v>
      </c>
      <c r="H10" s="3" t="s">
        <v>974</v>
      </c>
      <c r="I10" s="30">
        <v>45559</v>
      </c>
      <c r="J10" s="28">
        <v>1000</v>
      </c>
    </row>
    <row r="11" spans="1:10">
      <c r="A11" s="6">
        <v>11</v>
      </c>
      <c r="B11" s="11" t="s">
        <v>975</v>
      </c>
      <c r="C11" s="12">
        <v>128.07</v>
      </c>
      <c r="D11" s="13" t="s">
        <v>976</v>
      </c>
      <c r="E11" s="10">
        <v>8495.354</v>
      </c>
      <c r="F11" s="10">
        <v>1088000</v>
      </c>
      <c r="G11" s="14" t="s">
        <v>973</v>
      </c>
      <c r="H11" s="14" t="s">
        <v>32</v>
      </c>
      <c r="I11" s="30">
        <v>45569</v>
      </c>
      <c r="J11" s="28">
        <v>1000</v>
      </c>
    </row>
    <row r="12" ht="14.25" spans="1:10">
      <c r="A12" s="6">
        <v>12</v>
      </c>
      <c r="B12" s="15" t="s">
        <v>977</v>
      </c>
      <c r="C12" s="12">
        <v>129.06</v>
      </c>
      <c r="D12" s="13" t="s">
        <v>978</v>
      </c>
      <c r="E12" s="10">
        <v>8601</v>
      </c>
      <c r="F12" s="10">
        <v>1110045</v>
      </c>
      <c r="G12" s="16" t="s">
        <v>979</v>
      </c>
      <c r="H12" s="16" t="s">
        <v>32</v>
      </c>
      <c r="I12" s="30">
        <v>45570</v>
      </c>
      <c r="J12" s="28">
        <v>1000</v>
      </c>
    </row>
    <row r="13" spans="1:10">
      <c r="A13" s="6">
        <v>13</v>
      </c>
      <c r="B13" s="17" t="s">
        <v>185</v>
      </c>
      <c r="C13" s="12">
        <v>126.91</v>
      </c>
      <c r="D13" s="13" t="s">
        <v>186</v>
      </c>
      <c r="E13" s="10">
        <v>5998.69250715512</v>
      </c>
      <c r="F13" s="10">
        <v>761294</v>
      </c>
      <c r="G13" s="13" t="s">
        <v>979</v>
      </c>
      <c r="H13" s="3" t="s">
        <v>117</v>
      </c>
      <c r="I13" s="30">
        <v>45565</v>
      </c>
      <c r="J13" s="28">
        <v>1000</v>
      </c>
    </row>
    <row r="14" spans="1:10">
      <c r="A14" s="6">
        <v>14</v>
      </c>
      <c r="B14" s="11" t="s">
        <v>187</v>
      </c>
      <c r="C14" s="12">
        <v>147.09</v>
      </c>
      <c r="D14" s="13" t="s">
        <v>188</v>
      </c>
      <c r="E14" s="10">
        <v>5568.02</v>
      </c>
      <c r="F14" s="10">
        <v>819000</v>
      </c>
      <c r="G14" s="18" t="s">
        <v>973</v>
      </c>
      <c r="H14" s="3" t="s">
        <v>79</v>
      </c>
      <c r="I14" s="30">
        <v>45561</v>
      </c>
      <c r="J14" s="28">
        <v>1000</v>
      </c>
    </row>
    <row r="15" spans="1:10">
      <c r="A15" s="6">
        <v>15</v>
      </c>
      <c r="B15" s="11" t="s">
        <v>189</v>
      </c>
      <c r="C15" s="12">
        <v>137.88</v>
      </c>
      <c r="D15" s="13" t="s">
        <v>190</v>
      </c>
      <c r="E15" s="10">
        <v>5787.64</v>
      </c>
      <c r="F15" s="10">
        <v>798000</v>
      </c>
      <c r="G15" s="18" t="s">
        <v>973</v>
      </c>
      <c r="H15" s="3" t="s">
        <v>93</v>
      </c>
      <c r="I15" s="30">
        <v>45565</v>
      </c>
      <c r="J15" s="28">
        <v>1000</v>
      </c>
    </row>
    <row r="16" spans="1:10">
      <c r="A16" s="6">
        <v>16</v>
      </c>
      <c r="B16" s="11" t="s">
        <v>191</v>
      </c>
      <c r="C16" s="12">
        <v>147.09</v>
      </c>
      <c r="D16" s="19" t="s">
        <v>192</v>
      </c>
      <c r="E16" s="10">
        <v>5574.82</v>
      </c>
      <c r="F16" s="10">
        <v>820000</v>
      </c>
      <c r="G16" s="14" t="s">
        <v>973</v>
      </c>
      <c r="H16" s="3" t="s">
        <v>657</v>
      </c>
      <c r="I16" s="30">
        <v>45540</v>
      </c>
      <c r="J16" s="28">
        <v>1000</v>
      </c>
    </row>
    <row r="17" spans="1:10">
      <c r="A17" s="6">
        <v>17</v>
      </c>
      <c r="B17" s="11" t="s">
        <v>980</v>
      </c>
      <c r="C17" s="12">
        <v>137.88</v>
      </c>
      <c r="D17" s="19" t="s">
        <v>981</v>
      </c>
      <c r="E17" s="10">
        <v>5475.776</v>
      </c>
      <c r="F17" s="10">
        <v>755000</v>
      </c>
      <c r="G17" s="18" t="s">
        <v>973</v>
      </c>
      <c r="H17" s="3" t="s">
        <v>30</v>
      </c>
      <c r="I17" s="30">
        <v>45570</v>
      </c>
      <c r="J17" s="28">
        <v>1000</v>
      </c>
    </row>
    <row r="18" spans="1:10">
      <c r="A18" s="6">
        <v>18</v>
      </c>
      <c r="B18" s="20" t="s">
        <v>193</v>
      </c>
      <c r="C18" s="12">
        <v>138.37</v>
      </c>
      <c r="D18" s="21" t="s">
        <v>194</v>
      </c>
      <c r="E18" s="22">
        <v>5540</v>
      </c>
      <c r="F18" s="10">
        <v>766570</v>
      </c>
      <c r="G18" s="14" t="s">
        <v>973</v>
      </c>
      <c r="H18" s="3" t="s">
        <v>337</v>
      </c>
      <c r="I18" s="30">
        <v>45544</v>
      </c>
      <c r="J18" s="28">
        <v>1000</v>
      </c>
    </row>
    <row r="19" spans="1:10">
      <c r="A19" s="6">
        <v>19</v>
      </c>
      <c r="B19" s="11" t="s">
        <v>195</v>
      </c>
      <c r="C19" s="12">
        <v>138.37</v>
      </c>
      <c r="D19" s="21" t="s">
        <v>196</v>
      </c>
      <c r="E19" s="22">
        <v>5817.735</v>
      </c>
      <c r="F19" s="10">
        <v>805000</v>
      </c>
      <c r="G19" s="14" t="s">
        <v>973</v>
      </c>
      <c r="H19" s="3" t="s">
        <v>69</v>
      </c>
      <c r="I19" s="30">
        <v>45536</v>
      </c>
      <c r="J19" s="28">
        <v>1000</v>
      </c>
    </row>
    <row r="20" spans="1:10">
      <c r="A20" s="6">
        <v>20</v>
      </c>
      <c r="B20" s="11" t="s">
        <v>982</v>
      </c>
      <c r="C20" s="12">
        <v>133.94</v>
      </c>
      <c r="D20" s="21" t="s">
        <v>983</v>
      </c>
      <c r="E20" s="22">
        <v>6141.325</v>
      </c>
      <c r="F20" s="10">
        <v>822569</v>
      </c>
      <c r="G20" s="18" t="s">
        <v>973</v>
      </c>
      <c r="H20" s="3" t="s">
        <v>28</v>
      </c>
      <c r="I20" s="30">
        <v>45566</v>
      </c>
      <c r="J20" s="28">
        <v>1000</v>
      </c>
    </row>
    <row r="21" spans="1:10">
      <c r="A21" s="6">
        <v>21</v>
      </c>
      <c r="B21" s="11" t="s">
        <v>984</v>
      </c>
      <c r="C21" s="12">
        <v>145.95</v>
      </c>
      <c r="D21" s="21" t="s">
        <v>985</v>
      </c>
      <c r="E21" s="22">
        <v>8300</v>
      </c>
      <c r="F21" s="10">
        <v>1211385</v>
      </c>
      <c r="G21" s="18" t="s">
        <v>973</v>
      </c>
      <c r="H21" s="3" t="s">
        <v>38</v>
      </c>
      <c r="I21" s="30">
        <v>45570</v>
      </c>
      <c r="J21" s="28">
        <v>1000</v>
      </c>
    </row>
    <row r="22" spans="1:10">
      <c r="A22" s="6">
        <v>22</v>
      </c>
      <c r="B22" s="11" t="s">
        <v>197</v>
      </c>
      <c r="C22" s="12">
        <v>123.34</v>
      </c>
      <c r="D22" s="21" t="s">
        <v>198</v>
      </c>
      <c r="E22" s="22">
        <v>7159.07</v>
      </c>
      <c r="F22" s="10">
        <v>883000</v>
      </c>
      <c r="G22" s="18" t="s">
        <v>973</v>
      </c>
      <c r="H22" s="3" t="s">
        <v>79</v>
      </c>
      <c r="I22" s="30">
        <v>45552</v>
      </c>
      <c r="J22" s="28">
        <v>1000</v>
      </c>
    </row>
    <row r="23" spans="1:10">
      <c r="A23" s="6">
        <v>23</v>
      </c>
      <c r="B23" s="11" t="s">
        <v>199</v>
      </c>
      <c r="C23" s="12">
        <v>138.03</v>
      </c>
      <c r="D23" s="21" t="s">
        <v>200</v>
      </c>
      <c r="E23" s="22">
        <v>5578.495</v>
      </c>
      <c r="F23" s="10">
        <v>770000</v>
      </c>
      <c r="G23" s="14" t="s">
        <v>973</v>
      </c>
      <c r="H23" s="3" t="s">
        <v>986</v>
      </c>
      <c r="I23" s="30">
        <v>45552</v>
      </c>
      <c r="J23" s="28">
        <v>1000</v>
      </c>
    </row>
    <row r="24" spans="1:10">
      <c r="A24" s="6">
        <v>24</v>
      </c>
      <c r="B24" s="11" t="s">
        <v>201</v>
      </c>
      <c r="C24" s="12">
        <v>138.52</v>
      </c>
      <c r="D24" s="21" t="s">
        <v>202</v>
      </c>
      <c r="E24" s="22">
        <v>5847.53</v>
      </c>
      <c r="F24" s="10">
        <v>810000</v>
      </c>
      <c r="G24" s="14" t="s">
        <v>973</v>
      </c>
      <c r="H24" s="3" t="s">
        <v>90</v>
      </c>
      <c r="I24" s="30">
        <v>45536</v>
      </c>
      <c r="J24" s="28">
        <v>1000</v>
      </c>
    </row>
    <row r="25" spans="1:10">
      <c r="A25" s="6">
        <v>25</v>
      </c>
      <c r="B25" s="15" t="s">
        <v>203</v>
      </c>
      <c r="C25" s="12">
        <v>138.03</v>
      </c>
      <c r="D25" s="21" t="s">
        <v>204</v>
      </c>
      <c r="E25" s="22">
        <v>5723.39</v>
      </c>
      <c r="F25" s="10">
        <v>790000</v>
      </c>
      <c r="G25" s="18" t="s">
        <v>973</v>
      </c>
      <c r="H25" s="3" t="s">
        <v>986</v>
      </c>
      <c r="I25" s="30">
        <v>45538</v>
      </c>
      <c r="J25" s="28">
        <v>1000</v>
      </c>
    </row>
    <row r="26" spans="1:10">
      <c r="A26" s="6">
        <v>26</v>
      </c>
      <c r="B26" s="11" t="s">
        <v>205</v>
      </c>
      <c r="C26" s="12">
        <v>147.25</v>
      </c>
      <c r="D26" s="21" t="s">
        <v>206</v>
      </c>
      <c r="E26" s="22">
        <v>5528.05</v>
      </c>
      <c r="F26" s="10">
        <v>814005</v>
      </c>
      <c r="G26" s="14" t="s">
        <v>973</v>
      </c>
      <c r="H26" s="3" t="s">
        <v>69</v>
      </c>
      <c r="I26" s="30">
        <v>45542</v>
      </c>
      <c r="J26" s="28">
        <v>1000</v>
      </c>
    </row>
    <row r="27" spans="1:10">
      <c r="A27" s="6">
        <v>27</v>
      </c>
      <c r="B27" s="15" t="s">
        <v>207</v>
      </c>
      <c r="C27" s="12">
        <v>148.64</v>
      </c>
      <c r="D27" s="21" t="s">
        <v>208</v>
      </c>
      <c r="E27" s="22">
        <v>5657.21</v>
      </c>
      <c r="F27" s="10">
        <v>840888</v>
      </c>
      <c r="G27" s="14" t="s">
        <v>973</v>
      </c>
      <c r="H27" s="3" t="s">
        <v>93</v>
      </c>
      <c r="I27" s="31">
        <v>45551</v>
      </c>
      <c r="J27" s="28">
        <v>1000</v>
      </c>
    </row>
    <row r="28" spans="1:10">
      <c r="A28" s="6">
        <v>28</v>
      </c>
      <c r="B28" s="15" t="s">
        <v>209</v>
      </c>
      <c r="C28" s="12">
        <v>148.64</v>
      </c>
      <c r="D28" s="21" t="s">
        <v>210</v>
      </c>
      <c r="E28" s="22">
        <v>5853.068</v>
      </c>
      <c r="F28" s="10">
        <v>870000</v>
      </c>
      <c r="G28" s="14" t="s">
        <v>973</v>
      </c>
      <c r="H28" s="3" t="s">
        <v>337</v>
      </c>
      <c r="I28" s="31">
        <v>45555</v>
      </c>
      <c r="J28" s="28">
        <v>1000</v>
      </c>
    </row>
    <row r="29" spans="1:10">
      <c r="A29" s="6">
        <v>29</v>
      </c>
      <c r="B29" s="15" t="s">
        <v>211</v>
      </c>
      <c r="C29" s="12">
        <v>148.64</v>
      </c>
      <c r="D29" s="21" t="s">
        <v>212</v>
      </c>
      <c r="E29" s="22">
        <v>5747.09</v>
      </c>
      <c r="F29" s="10">
        <v>854247</v>
      </c>
      <c r="G29" s="14" t="s">
        <v>973</v>
      </c>
      <c r="H29" s="3" t="s">
        <v>987</v>
      </c>
      <c r="I29" s="31">
        <v>45543</v>
      </c>
      <c r="J29" s="28">
        <v>1000</v>
      </c>
    </row>
    <row r="30" spans="1:10">
      <c r="A30" s="6">
        <v>30</v>
      </c>
      <c r="B30" s="15" t="s">
        <v>213</v>
      </c>
      <c r="C30" s="12">
        <v>119.74</v>
      </c>
      <c r="D30" s="21" t="s">
        <v>214</v>
      </c>
      <c r="E30" s="22">
        <v>8267.91</v>
      </c>
      <c r="F30" s="10">
        <v>990000</v>
      </c>
      <c r="G30" s="3" t="s">
        <v>973</v>
      </c>
      <c r="H30" s="3" t="s">
        <v>974</v>
      </c>
      <c r="I30" s="31">
        <v>45561</v>
      </c>
      <c r="J30" s="28">
        <v>1000</v>
      </c>
    </row>
    <row r="31" spans="1:10">
      <c r="A31" s="6">
        <v>31</v>
      </c>
      <c r="B31" s="15" t="s">
        <v>215</v>
      </c>
      <c r="C31" s="12">
        <v>117.84</v>
      </c>
      <c r="D31" s="21" t="s">
        <v>216</v>
      </c>
      <c r="E31" s="22">
        <v>5685.675</v>
      </c>
      <c r="F31" s="10">
        <v>670000</v>
      </c>
      <c r="G31" s="3" t="s">
        <v>973</v>
      </c>
      <c r="H31" s="3" t="s">
        <v>299</v>
      </c>
      <c r="I31" s="31">
        <v>45543</v>
      </c>
      <c r="J31" s="28">
        <v>1000</v>
      </c>
    </row>
    <row r="32" spans="1:10">
      <c r="A32" s="6">
        <v>32</v>
      </c>
      <c r="B32" s="15" t="s">
        <v>217</v>
      </c>
      <c r="C32" s="12">
        <v>117.84</v>
      </c>
      <c r="D32" s="21" t="s">
        <v>218</v>
      </c>
      <c r="E32" s="22">
        <v>5600.815</v>
      </c>
      <c r="F32" s="10">
        <v>660000</v>
      </c>
      <c r="G32" s="3" t="s">
        <v>973</v>
      </c>
      <c r="H32" s="3" t="s">
        <v>117</v>
      </c>
      <c r="I32" s="31">
        <v>45542</v>
      </c>
      <c r="J32" s="28">
        <v>1000</v>
      </c>
    </row>
    <row r="33" spans="1:10">
      <c r="A33" s="6">
        <v>33</v>
      </c>
      <c r="B33" s="15" t="s">
        <v>219</v>
      </c>
      <c r="C33" s="12">
        <v>117.84</v>
      </c>
      <c r="D33" s="21" t="s">
        <v>220</v>
      </c>
      <c r="E33" s="22">
        <v>5982.69</v>
      </c>
      <c r="F33" s="10">
        <v>705000</v>
      </c>
      <c r="G33" s="3" t="s">
        <v>973</v>
      </c>
      <c r="H33" s="3" t="s">
        <v>657</v>
      </c>
      <c r="I33" s="31">
        <v>45542</v>
      </c>
      <c r="J33" s="28">
        <v>1000</v>
      </c>
    </row>
    <row r="34" spans="1:10">
      <c r="A34" s="6">
        <v>34</v>
      </c>
      <c r="B34" s="15" t="s">
        <v>221</v>
      </c>
      <c r="C34" s="12">
        <v>117.84</v>
      </c>
      <c r="D34" s="21" t="s">
        <v>222</v>
      </c>
      <c r="E34" s="22">
        <v>5685.675</v>
      </c>
      <c r="F34" s="10">
        <v>670000</v>
      </c>
      <c r="G34" s="3" t="s">
        <v>973</v>
      </c>
      <c r="H34" s="3" t="s">
        <v>69</v>
      </c>
      <c r="I34" s="31">
        <v>45543</v>
      </c>
      <c r="J34" s="28">
        <v>1000</v>
      </c>
    </row>
    <row r="35" spans="1:10">
      <c r="A35" s="6">
        <v>35</v>
      </c>
      <c r="B35" s="15" t="s">
        <v>988</v>
      </c>
      <c r="C35" s="12">
        <v>117.84</v>
      </c>
      <c r="D35" s="21" t="s">
        <v>989</v>
      </c>
      <c r="E35" s="22">
        <v>5500</v>
      </c>
      <c r="F35" s="10">
        <v>648120</v>
      </c>
      <c r="G35" s="14" t="s">
        <v>973</v>
      </c>
      <c r="H35" s="14" t="s">
        <v>39</v>
      </c>
      <c r="I35" s="31">
        <v>45570</v>
      </c>
      <c r="J35" s="28">
        <v>1000</v>
      </c>
    </row>
    <row r="36" spans="1:10">
      <c r="A36" s="6">
        <v>36</v>
      </c>
      <c r="B36" s="15" t="s">
        <v>990</v>
      </c>
      <c r="C36" s="12">
        <v>117.84</v>
      </c>
      <c r="D36" s="21" t="s">
        <v>991</v>
      </c>
      <c r="E36" s="22">
        <v>5711.13</v>
      </c>
      <c r="F36" s="10">
        <v>673000</v>
      </c>
      <c r="G36" s="14" t="s">
        <v>973</v>
      </c>
      <c r="H36" s="14" t="s">
        <v>33</v>
      </c>
      <c r="I36" s="31">
        <v>45571</v>
      </c>
      <c r="J36" s="28">
        <v>1000</v>
      </c>
    </row>
    <row r="37" spans="1:10">
      <c r="A37" s="6">
        <v>37</v>
      </c>
      <c r="B37" s="15" t="s">
        <v>223</v>
      </c>
      <c r="C37" s="12">
        <v>117.84</v>
      </c>
      <c r="D37" s="21" t="s">
        <v>224</v>
      </c>
      <c r="E37" s="22">
        <v>5770.54</v>
      </c>
      <c r="F37" s="10">
        <v>680000</v>
      </c>
      <c r="G37" s="14" t="s">
        <v>973</v>
      </c>
      <c r="H37" s="14" t="s">
        <v>987</v>
      </c>
      <c r="I37" s="31">
        <v>45564</v>
      </c>
      <c r="J37" s="28">
        <v>1000</v>
      </c>
    </row>
    <row r="38" spans="1:10">
      <c r="A38" s="6">
        <v>38</v>
      </c>
      <c r="B38" s="15" t="s">
        <v>992</v>
      </c>
      <c r="C38" s="12">
        <v>117.84</v>
      </c>
      <c r="D38" s="21" t="s">
        <v>993</v>
      </c>
      <c r="E38" s="22">
        <v>6000</v>
      </c>
      <c r="F38" s="10">
        <v>707040</v>
      </c>
      <c r="G38" s="14" t="s">
        <v>973</v>
      </c>
      <c r="H38" s="14" t="s">
        <v>30</v>
      </c>
      <c r="I38" s="31">
        <v>45570</v>
      </c>
      <c r="J38" s="28">
        <v>1000</v>
      </c>
    </row>
    <row r="39" spans="1:10">
      <c r="A39" s="6">
        <v>39</v>
      </c>
      <c r="B39" s="15" t="s">
        <v>225</v>
      </c>
      <c r="C39" s="12">
        <v>117.84</v>
      </c>
      <c r="D39" s="21" t="s">
        <v>226</v>
      </c>
      <c r="E39" s="22">
        <v>5855.4</v>
      </c>
      <c r="F39" s="10">
        <v>690000</v>
      </c>
      <c r="G39" s="14" t="s">
        <v>973</v>
      </c>
      <c r="H39" s="14" t="s">
        <v>93</v>
      </c>
      <c r="I39" s="31">
        <v>45551</v>
      </c>
      <c r="J39" s="28">
        <v>1000</v>
      </c>
    </row>
    <row r="40" spans="1:10">
      <c r="A40" s="6">
        <v>40</v>
      </c>
      <c r="B40" s="15" t="s">
        <v>994</v>
      </c>
      <c r="C40" s="12">
        <v>117.84</v>
      </c>
      <c r="D40" s="21" t="s">
        <v>995</v>
      </c>
      <c r="E40" s="23">
        <v>6079.755</v>
      </c>
      <c r="F40" s="10">
        <v>716438</v>
      </c>
      <c r="G40" s="14" t="s">
        <v>979</v>
      </c>
      <c r="H40" s="14" t="s">
        <v>28</v>
      </c>
      <c r="I40" s="31">
        <v>45566</v>
      </c>
      <c r="J40" s="28">
        <v>1000</v>
      </c>
    </row>
    <row r="41" spans="1:10">
      <c r="A41" s="6">
        <v>41</v>
      </c>
      <c r="B41" s="15" t="s">
        <v>229</v>
      </c>
      <c r="C41" s="12">
        <v>68.42</v>
      </c>
      <c r="D41" s="24" t="s">
        <v>230</v>
      </c>
      <c r="E41" s="25">
        <v>22000</v>
      </c>
      <c r="F41" s="25">
        <v>1505240</v>
      </c>
      <c r="G41" s="14" t="s">
        <v>973</v>
      </c>
      <c r="H41" s="26" t="s">
        <v>38</v>
      </c>
      <c r="I41" s="32">
        <v>45561</v>
      </c>
      <c r="J41" s="28">
        <v>1000</v>
      </c>
    </row>
    <row r="42" spans="1:10">
      <c r="A42" s="6">
        <v>42</v>
      </c>
      <c r="B42" s="15" t="s">
        <v>231</v>
      </c>
      <c r="C42" s="12">
        <v>116.65</v>
      </c>
      <c r="D42" s="24" t="s">
        <v>232</v>
      </c>
      <c r="E42" s="25">
        <v>21945.99</v>
      </c>
      <c r="F42" s="25">
        <v>2560000</v>
      </c>
      <c r="G42" s="14" t="s">
        <v>973</v>
      </c>
      <c r="H42" s="26" t="s">
        <v>32</v>
      </c>
      <c r="I42" s="32">
        <v>45539</v>
      </c>
      <c r="J42" s="28">
        <v>1000</v>
      </c>
    </row>
    <row r="43" spans="1:10">
      <c r="A43" s="6">
        <v>43</v>
      </c>
      <c r="B43" s="15" t="s">
        <v>233</v>
      </c>
      <c r="C43" s="12">
        <v>85.66</v>
      </c>
      <c r="D43" s="24" t="s">
        <v>234</v>
      </c>
      <c r="E43" s="25">
        <v>9922.95</v>
      </c>
      <c r="F43" s="25">
        <v>850000</v>
      </c>
      <c r="G43" s="14" t="s">
        <v>973</v>
      </c>
      <c r="H43" s="26" t="s">
        <v>30</v>
      </c>
      <c r="I43" s="32">
        <v>45559</v>
      </c>
      <c r="J43" s="28">
        <v>1000</v>
      </c>
    </row>
    <row r="44" spans="1:10">
      <c r="A44" s="6">
        <v>44</v>
      </c>
      <c r="B44" s="15" t="s">
        <v>235</v>
      </c>
      <c r="C44" s="12">
        <v>85.66</v>
      </c>
      <c r="D44" s="24" t="s">
        <v>234</v>
      </c>
      <c r="E44" s="25">
        <v>9922.95</v>
      </c>
      <c r="F44" s="25">
        <v>850000</v>
      </c>
      <c r="G44" s="14" t="s">
        <v>973</v>
      </c>
      <c r="H44" s="26" t="s">
        <v>30</v>
      </c>
      <c r="I44" s="32">
        <v>45559</v>
      </c>
      <c r="J44" s="28">
        <v>1000</v>
      </c>
    </row>
    <row r="45" spans="1:10">
      <c r="A45" s="6">
        <v>46</v>
      </c>
      <c r="B45" s="15" t="s">
        <v>236</v>
      </c>
      <c r="C45" s="12">
        <v>109.5</v>
      </c>
      <c r="D45" s="24" t="s">
        <v>214</v>
      </c>
      <c r="E45" s="25">
        <v>17500</v>
      </c>
      <c r="F45" s="25">
        <v>1916250</v>
      </c>
      <c r="G45" s="14" t="s">
        <v>973</v>
      </c>
      <c r="H45" s="26" t="s">
        <v>39</v>
      </c>
      <c r="I45" s="32">
        <v>45561</v>
      </c>
      <c r="J45" s="28">
        <v>1000</v>
      </c>
    </row>
    <row r="46" spans="1:10">
      <c r="A46" s="6">
        <v>47</v>
      </c>
      <c r="B46" s="15" t="s">
        <v>237</v>
      </c>
      <c r="C46" s="12">
        <v>86.8</v>
      </c>
      <c r="D46" s="24" t="s">
        <v>238</v>
      </c>
      <c r="E46" s="25">
        <v>7936.497</v>
      </c>
      <c r="F46" s="25">
        <v>688888</v>
      </c>
      <c r="G46" s="14" t="s">
        <v>973</v>
      </c>
      <c r="H46" s="26" t="s">
        <v>883</v>
      </c>
      <c r="I46" s="32">
        <v>45548</v>
      </c>
      <c r="J46" s="28">
        <v>1000</v>
      </c>
    </row>
    <row r="47" spans="1:10">
      <c r="A47" s="6">
        <v>48</v>
      </c>
      <c r="B47" s="15" t="s">
        <v>239</v>
      </c>
      <c r="C47" s="12">
        <v>50.67</v>
      </c>
      <c r="D47" s="24" t="s">
        <v>240</v>
      </c>
      <c r="E47" s="25">
        <v>17959.34</v>
      </c>
      <c r="F47" s="25">
        <v>910000</v>
      </c>
      <c r="G47" s="14" t="s">
        <v>973</v>
      </c>
      <c r="H47" s="26" t="s">
        <v>996</v>
      </c>
      <c r="I47" s="32">
        <v>45549</v>
      </c>
      <c r="J47" s="28">
        <v>1000</v>
      </c>
    </row>
    <row r="48" spans="1:10">
      <c r="A48" s="6">
        <v>49</v>
      </c>
      <c r="B48" s="15" t="s">
        <v>241</v>
      </c>
      <c r="C48" s="12">
        <v>77.44</v>
      </c>
      <c r="D48" s="24" t="s">
        <v>242</v>
      </c>
      <c r="E48" s="25">
        <v>20000</v>
      </c>
      <c r="F48" s="25">
        <v>1548800</v>
      </c>
      <c r="G48" s="14" t="s">
        <v>973</v>
      </c>
      <c r="H48" s="26" t="s">
        <v>30</v>
      </c>
      <c r="I48" s="32">
        <v>45563</v>
      </c>
      <c r="J48" s="28">
        <v>1000</v>
      </c>
    </row>
    <row r="49" spans="1:10">
      <c r="A49" s="6">
        <v>50</v>
      </c>
      <c r="B49" s="15" t="s">
        <v>243</v>
      </c>
      <c r="C49" s="12">
        <v>57.71</v>
      </c>
      <c r="D49" s="24" t="s">
        <v>244</v>
      </c>
      <c r="E49" s="25">
        <v>7000</v>
      </c>
      <c r="F49" s="25">
        <v>403970</v>
      </c>
      <c r="G49" s="14" t="s">
        <v>973</v>
      </c>
      <c r="H49" s="26" t="s">
        <v>38</v>
      </c>
      <c r="I49" s="32">
        <v>45565</v>
      </c>
      <c r="J49" s="28">
        <v>1000</v>
      </c>
    </row>
    <row r="50" spans="1:10">
      <c r="A50" s="6">
        <v>51</v>
      </c>
      <c r="B50" s="15" t="s">
        <v>997</v>
      </c>
      <c r="C50" s="12">
        <v>57.71</v>
      </c>
      <c r="D50" s="24" t="s">
        <v>998</v>
      </c>
      <c r="E50" s="25">
        <v>7451.05</v>
      </c>
      <c r="F50" s="25">
        <v>430000</v>
      </c>
      <c r="G50" s="14" t="s">
        <v>973</v>
      </c>
      <c r="H50" s="26" t="s">
        <v>28</v>
      </c>
      <c r="I50" s="32">
        <v>45570</v>
      </c>
      <c r="J50" s="28">
        <v>1000</v>
      </c>
    </row>
    <row r="51" spans="4:10">
      <c r="D51" s="27"/>
      <c r="E51" s="27"/>
      <c r="F51" s="27"/>
      <c r="G51" s="27"/>
      <c r="H51" s="27"/>
      <c r="I51" s="27"/>
      <c r="J51" s="33">
        <f>SUM(J4:J50)</f>
        <v>47000</v>
      </c>
    </row>
    <row r="52" spans="4:9">
      <c r="D52" s="27"/>
      <c r="E52" s="27"/>
      <c r="F52" s="27"/>
      <c r="G52" s="27"/>
      <c r="H52" s="27"/>
      <c r="I52" s="27"/>
    </row>
    <row r="53" spans="4:9">
      <c r="D53" s="27"/>
      <c r="E53" s="27"/>
      <c r="F53" s="27"/>
      <c r="G53" s="27"/>
      <c r="H53" s="27"/>
      <c r="I53" s="27"/>
    </row>
  </sheetData>
  <protectedRanges>
    <protectedRange password="DEF4" sqref="C2:C3" name="区域1_1"/>
  </protectedRanges>
  <autoFilter xmlns:etc="http://www.wps.cn/officeDocument/2017/etCustomData" ref="B3:I50" etc:filterBottomFollowUsedRange="0">
    <extLst/>
  </autoFilter>
  <mergeCells count="10">
    <mergeCell ref="B1:J1"/>
    <mergeCell ref="E2:F2"/>
    <mergeCell ref="A2:A3"/>
    <mergeCell ref="B2:B3"/>
    <mergeCell ref="C2:C3"/>
    <mergeCell ref="D2:D3"/>
    <mergeCell ref="G2:G3"/>
    <mergeCell ref="H2:H3"/>
    <mergeCell ref="I2:I3"/>
    <mergeCell ref="J2:J3"/>
  </mergeCells>
  <dataValidations count="1">
    <dataValidation type="decimal" operator="between" allowBlank="1" showInputMessage="1" showErrorMessage="1" promptTitle="输入数据" prompt="不得输入空格、字体、字母" sqref="I14:I26 I43:I44 I45:I50">
      <formula1>-1000000</formula1>
      <formula2>100000000</formula2>
    </dataValidation>
  </dataValidations>
  <printOptions gridLines="1"/>
  <pageMargins left="0.75" right="0.75" top="0.590277777777778" bottom="0.590277777777778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6" master="" otherUserPermission="visible">
    <arrUserId title="区域1_1" rangeCreator="" othersAccessPermission="edit"/>
  </rangeList>
  <rangeList sheetStid="8" master="" otherUserPermission="visible"/>
  <rangeList sheetStid="4" master="" otherUserPermission="visible"/>
  <rangeList sheetStid="5" master="" otherUserPermission="visible"/>
  <rangeList sheetStid="9" master="" otherUserPermission="visible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9月工资</vt:lpstr>
      <vt:lpstr>9月回款提成明细</vt:lpstr>
      <vt:lpstr>9月销售明细</vt:lpstr>
      <vt:lpstr>1期预留</vt:lpstr>
      <vt:lpstr>1期地下室</vt:lpstr>
      <vt:lpstr>预抵押证</vt:lpstr>
      <vt:lpstr>佣金比例总表</vt:lpstr>
      <vt:lpstr>9.1-10.7销售套奖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2024-10-28T08:58:05Z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