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4从租计征" sheetId="1" r:id="rId1"/>
    <sheet name="2024年从价计征" sheetId="2" r:id="rId2"/>
    <sheet name="Sheet1" sheetId="3" r:id="rId3"/>
    <sheet name="Sheet2" sheetId="4" r:id="rId4"/>
    <sheet name="Sheet3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2024.6月退税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I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9月转租</t>
        </r>
      </text>
    </comment>
    <comment ref="B2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通力代付租金</t>
        </r>
      </text>
    </comment>
  </commentList>
</comments>
</file>

<file path=xl/sharedStrings.xml><?xml version="1.0" encoding="utf-8"?>
<sst xmlns="http://schemas.openxmlformats.org/spreadsheetml/2006/main" count="325" uniqueCount="110">
  <si>
    <t>房号</t>
  </si>
  <si>
    <t>业主姓名</t>
  </si>
  <si>
    <t>产权面积</t>
  </si>
  <si>
    <t>单价</t>
  </si>
  <si>
    <t>房屋总价</t>
  </si>
  <si>
    <t>房屋类型</t>
  </si>
  <si>
    <t>销售方式</t>
  </si>
  <si>
    <t>租赁期间</t>
  </si>
  <si>
    <t>计税依据</t>
  </si>
  <si>
    <t>月计税依据</t>
  </si>
  <si>
    <t>税率</t>
  </si>
  <si>
    <t>应缴纳金额</t>
  </si>
  <si>
    <t>4-102</t>
  </si>
  <si>
    <t>阿尔帕提。阿不来提</t>
  </si>
  <si>
    <t>商铺</t>
  </si>
  <si>
    <t>出租</t>
  </si>
  <si>
    <t>2024.3.11</t>
  </si>
  <si>
    <t>2029.3.10</t>
  </si>
  <si>
    <t>1-104</t>
  </si>
  <si>
    <t>日春茶叶店</t>
  </si>
  <si>
    <t>合同签创享</t>
  </si>
  <si>
    <t>2024.4月已申报</t>
  </si>
  <si>
    <t>2024年9月申报</t>
  </si>
  <si>
    <t>2024.5月申报</t>
  </si>
  <si>
    <t>4-1-101</t>
  </si>
  <si>
    <t>翟大庆</t>
  </si>
  <si>
    <t>2024.5.20</t>
  </si>
  <si>
    <t>2027.5.19</t>
  </si>
  <si>
    <t>面积</t>
  </si>
  <si>
    <t>从租计税税率</t>
  </si>
  <si>
    <t>应纳税金额</t>
  </si>
  <si>
    <t>3-1-101</t>
  </si>
  <si>
    <t>苗深（美容）</t>
  </si>
  <si>
    <t>蔬菜直销店</t>
  </si>
  <si>
    <t>2024.6.30</t>
  </si>
  <si>
    <t>2025.12.29</t>
  </si>
  <si>
    <t>3-1-102</t>
  </si>
  <si>
    <t>舒靖雯</t>
  </si>
  <si>
    <t>2024.6.15</t>
  </si>
  <si>
    <t>2025.6.14</t>
  </si>
  <si>
    <t>3-1-103</t>
  </si>
  <si>
    <t>3-1-104</t>
  </si>
  <si>
    <t>3-1-105</t>
  </si>
  <si>
    <t>3-1-106</t>
  </si>
  <si>
    <t>3-1-107</t>
  </si>
  <si>
    <t>3-1-108</t>
  </si>
  <si>
    <t>3-1-109</t>
  </si>
  <si>
    <t>3-1-110</t>
  </si>
  <si>
    <t>朱佐英（小超市）</t>
  </si>
  <si>
    <t>2024.12.14</t>
  </si>
  <si>
    <t>1-2-201（南半层）</t>
  </si>
  <si>
    <t>新疆华睿彩裕文化传媒有限公司</t>
  </si>
  <si>
    <t>写字间</t>
  </si>
  <si>
    <t>2024.5.18</t>
  </si>
  <si>
    <t>2024.8.17</t>
  </si>
  <si>
    <t>张秀华</t>
  </si>
  <si>
    <t>2024.7.10</t>
  </si>
  <si>
    <t>2024.9.7</t>
  </si>
  <si>
    <t>张秀华（医疗器械）</t>
  </si>
  <si>
    <t>2025.7.9</t>
  </si>
  <si>
    <t>1-2-201</t>
  </si>
  <si>
    <t>潘一鸣</t>
  </si>
  <si>
    <t>2024.8.15</t>
  </si>
  <si>
    <t>2025.8.14</t>
  </si>
  <si>
    <t>1-1-101</t>
  </si>
  <si>
    <t>新疆珍宝美景房地产有限公司</t>
  </si>
  <si>
    <t>2024.10.10</t>
  </si>
  <si>
    <t>2025.9.9</t>
  </si>
  <si>
    <t>8元/㎡</t>
  </si>
  <si>
    <t>1-2-202（南半层）</t>
  </si>
  <si>
    <t>新疆晗菲儿文化传媒有限公司</t>
  </si>
  <si>
    <t>2024.9.17</t>
  </si>
  <si>
    <t>2024.11.17</t>
  </si>
  <si>
    <t>2.2元/㎡</t>
  </si>
  <si>
    <t>2024年上半年</t>
  </si>
  <si>
    <t>应交税金额</t>
  </si>
  <si>
    <t>2-1-201</t>
  </si>
  <si>
    <t>办公室</t>
  </si>
  <si>
    <t>自用</t>
  </si>
  <si>
    <t>售房部</t>
  </si>
  <si>
    <t>2024年下半年</t>
  </si>
  <si>
    <t>3-2-201</t>
  </si>
  <si>
    <t>物业用房</t>
  </si>
  <si>
    <t>3-2-202</t>
  </si>
  <si>
    <t>3-2-203（1）</t>
  </si>
  <si>
    <t>3-2-203（2）</t>
  </si>
  <si>
    <t>曹彦</t>
  </si>
  <si>
    <t>2-2-202</t>
  </si>
  <si>
    <t>营销部办公室</t>
  </si>
  <si>
    <t>转资产</t>
  </si>
  <si>
    <t>2024年6月从租房产税明细</t>
  </si>
  <si>
    <t>天数</t>
  </si>
  <si>
    <t>租金收入</t>
  </si>
  <si>
    <t>苗深</t>
  </si>
  <si>
    <t>1.5/㎡</t>
  </si>
  <si>
    <t>朱佐英</t>
  </si>
  <si>
    <t>2.2/㎡</t>
  </si>
  <si>
    <t>序号</t>
  </si>
  <si>
    <t>房产原值</t>
  </si>
  <si>
    <t>其中：出租房产原值</t>
  </si>
  <si>
    <t>其中：出租房产面积</t>
  </si>
  <si>
    <t>计税比例</t>
  </si>
  <si>
    <t>有效期起</t>
  </si>
  <si>
    <t>有效期止</t>
  </si>
  <si>
    <t>3-1-108/109</t>
  </si>
  <si>
    <t>1-2-202</t>
  </si>
  <si>
    <t>3-1-103-107</t>
  </si>
  <si>
    <t>售楼部</t>
  </si>
  <si>
    <t>4-1-102</t>
  </si>
  <si>
    <t>1-1-104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</si>
</sst>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  <numFmt numFmtId="178" formatCode="00.00"/>
    <numFmt numFmtId="179" formatCode="0.00_ "/>
  </numFmts>
  <fonts count="29">
    <font>
      <sz val="11"/>
      <color theme="1"/>
      <name val="宋体"/>
      <charset val="134"/>
      <scheme val="minor"/>
    </font>
    <font>
      <sz val="10.5"/>
      <color rgb="FF000000"/>
      <name val="PingFang SC"/>
      <charset val="134"/>
    </font>
    <font>
      <sz val="10.5"/>
      <color theme="1"/>
      <name val="PingFang SC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D1E7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DCDCDC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4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0" fillId="0" borderId="2" xfId="0" applyNumberFormat="1" applyFont="1" applyBorder="1">
      <alignment vertical="center"/>
    </xf>
    <xf numFmtId="14" fontId="0" fillId="0" borderId="2" xfId="0" applyNumberFormat="1" applyFont="1" applyBorder="1">
      <alignment vertical="center"/>
    </xf>
    <xf numFmtId="14" fontId="0" fillId="0" borderId="2" xfId="0" applyNumberFormat="1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9" fontId="0" fillId="0" borderId="2" xfId="0" applyNumberFormat="1" applyFont="1" applyBorder="1">
      <alignment vertical="center"/>
    </xf>
    <xf numFmtId="177" fontId="0" fillId="0" borderId="2" xfId="0" applyNumberFormat="1" applyFont="1" applyBorder="1">
      <alignment vertical="center"/>
    </xf>
    <xf numFmtId="43" fontId="0" fillId="0" borderId="2" xfId="0" applyNumberFormat="1" applyFont="1" applyBorder="1">
      <alignment vertical="center"/>
    </xf>
    <xf numFmtId="9" fontId="0" fillId="0" borderId="2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3" fontId="0" fillId="0" borderId="2" xfId="0" applyNumberFormat="1" applyFont="1" applyBorder="1" applyAlignment="1">
      <alignment horizontal="center" vertical="center"/>
    </xf>
    <xf numFmtId="43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3" fontId="0" fillId="0" borderId="6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3" fontId="0" fillId="0" borderId="7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177" fontId="0" fillId="0" borderId="0" xfId="0" applyNumberFormat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177" fontId="5" fillId="0" borderId="2" xfId="0" applyNumberFormat="1" applyFont="1" applyFill="1" applyBorder="1" applyAlignment="1" applyProtection="1">
      <alignment horizontal="center" vertical="center" wrapText="1"/>
    </xf>
    <xf numFmtId="177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/>
    </xf>
    <xf numFmtId="177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left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0" fillId="0" borderId="2" xfId="0" applyNumberFormat="1" applyBorder="1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14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>
      <alignment vertical="center"/>
    </xf>
    <xf numFmtId="43" fontId="5" fillId="0" borderId="2" xfId="0" applyNumberFormat="1" applyFont="1" applyBorder="1">
      <alignment vertical="center"/>
    </xf>
    <xf numFmtId="14" fontId="5" fillId="0" borderId="2" xfId="0" applyNumberFormat="1" applyFont="1" applyBorder="1">
      <alignment vertical="center"/>
    </xf>
    <xf numFmtId="0" fontId="6" fillId="0" borderId="2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center" vertical="center"/>
    </xf>
    <xf numFmtId="14" fontId="5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>
      <alignment vertical="center"/>
    </xf>
    <xf numFmtId="14" fontId="0" fillId="0" borderId="2" xfId="0" applyNumberFormat="1" applyBorder="1">
      <alignment vertical="center"/>
    </xf>
    <xf numFmtId="0" fontId="0" fillId="0" borderId="2" xfId="0" applyBorder="1">
      <alignment vertical="center"/>
    </xf>
    <xf numFmtId="10" fontId="5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177" fontId="0" fillId="0" borderId="2" xfId="0" applyNumberFormat="1" applyBorder="1">
      <alignment vertical="center"/>
    </xf>
    <xf numFmtId="9" fontId="0" fillId="0" borderId="2" xfId="0" applyNumberFormat="1" applyBorder="1">
      <alignment vertical="center"/>
    </xf>
    <xf numFmtId="0" fontId="7" fillId="0" borderId="2" xfId="0" applyFont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left" vertical="center"/>
    </xf>
    <xf numFmtId="178" fontId="5" fillId="0" borderId="2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 applyProtection="1">
      <alignment vertical="center"/>
    </xf>
    <xf numFmtId="179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177" fontId="4" fillId="0" borderId="0" xfId="0" applyNumberFormat="1" applyFont="1">
      <alignment vertical="center"/>
    </xf>
    <xf numFmtId="9" fontId="4" fillId="0" borderId="0" xfId="0" applyNumberFormat="1" applyFont="1">
      <alignment vertical="center"/>
    </xf>
    <xf numFmtId="9" fontId="0" fillId="0" borderId="0" xfId="0" applyNumberFormat="1">
      <alignment vertical="center"/>
    </xf>
    <xf numFmtId="0" fontId="4" fillId="0" borderId="4" xfId="0" applyFon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3"/>
  <sheetViews>
    <sheetView tabSelected="1" workbookViewId="0">
      <selection activeCell="O12" sqref="O12"/>
    </sheetView>
  </sheetViews>
  <sheetFormatPr defaultColWidth="9" defaultRowHeight="13.5"/>
  <cols>
    <col min="1" max="1" width="21.75" customWidth="1"/>
    <col min="2" max="2" width="19.25" customWidth="1"/>
    <col min="5" max="5" width="15.25" customWidth="1"/>
    <col min="6" max="6" width="11.625" customWidth="1"/>
    <col min="8" max="8" width="10.875" customWidth="1"/>
    <col min="9" max="9" width="12.625" customWidth="1"/>
    <col min="10" max="10" width="16.125" style="26" customWidth="1"/>
    <col min="11" max="11" width="14.375" style="27" customWidth="1"/>
    <col min="12" max="12" width="16.625" customWidth="1"/>
    <col min="13" max="13" width="11.5" style="27"/>
    <col min="14" max="14" width="11.125"/>
  </cols>
  <sheetData>
    <row r="1" spans="1:10">
      <c r="A1" s="28" t="s">
        <v>0</v>
      </c>
      <c r="B1" s="28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0" t="s">
        <v>6</v>
      </c>
      <c r="H1" s="58" t="s">
        <v>7</v>
      </c>
      <c r="I1" s="58"/>
      <c r="J1" s="72" t="s">
        <v>8</v>
      </c>
    </row>
    <row r="2" spans="1:13">
      <c r="A2" s="28"/>
      <c r="B2" s="28"/>
      <c r="C2" s="28"/>
      <c r="D2" s="32"/>
      <c r="E2" s="30"/>
      <c r="F2" s="33"/>
      <c r="G2" s="30"/>
      <c r="H2" s="58"/>
      <c r="I2" s="58"/>
      <c r="J2" s="73"/>
      <c r="K2" s="27" t="s">
        <v>9</v>
      </c>
      <c r="L2" t="s">
        <v>10</v>
      </c>
      <c r="M2" s="27" t="s">
        <v>11</v>
      </c>
    </row>
    <row r="3" s="26" customFormat="1" ht="16.5" spans="1:14">
      <c r="A3" s="34" t="s">
        <v>12</v>
      </c>
      <c r="B3" s="59" t="s">
        <v>13</v>
      </c>
      <c r="C3" s="60">
        <v>156.46</v>
      </c>
      <c r="D3" s="61">
        <v>8700</v>
      </c>
      <c r="E3" s="35">
        <f>C3*D3</f>
        <v>1361202</v>
      </c>
      <c r="F3" s="35" t="s">
        <v>14</v>
      </c>
      <c r="G3" s="62" t="s">
        <v>15</v>
      </c>
      <c r="H3" s="63" t="s">
        <v>16</v>
      </c>
      <c r="I3" s="63" t="s">
        <v>17</v>
      </c>
      <c r="J3" s="63">
        <v>157046.72</v>
      </c>
      <c r="K3" s="74">
        <f>J3/1.09/6</f>
        <v>24013.2599388379</v>
      </c>
      <c r="L3" s="75">
        <v>0.12</v>
      </c>
      <c r="M3" s="74">
        <f>K3*L3</f>
        <v>2881.59119266055</v>
      </c>
      <c r="N3" s="26">
        <f>M3*3</f>
        <v>8644.77357798165</v>
      </c>
    </row>
    <row r="4" ht="16.5" spans="1:14">
      <c r="A4" s="64" t="s">
        <v>18</v>
      </c>
      <c r="B4" s="64" t="s">
        <v>19</v>
      </c>
      <c r="C4" s="65">
        <v>83.93</v>
      </c>
      <c r="D4" s="65">
        <v>8700</v>
      </c>
      <c r="E4" s="35">
        <f>C4*D4</f>
        <v>730191</v>
      </c>
      <c r="F4" s="35" t="s">
        <v>14</v>
      </c>
      <c r="G4" s="30" t="s">
        <v>15</v>
      </c>
      <c r="H4" s="53"/>
      <c r="I4" s="53"/>
      <c r="J4" s="55">
        <f>J3/1.09</f>
        <v>144079.559633028</v>
      </c>
      <c r="N4" t="s">
        <v>20</v>
      </c>
    </row>
    <row r="5" spans="10:10">
      <c r="J5" s="26">
        <f>J3/1.09*0.12</f>
        <v>17289.5471559633</v>
      </c>
    </row>
    <row r="6" spans="9:14">
      <c r="I6" t="s">
        <v>21</v>
      </c>
      <c r="J6" s="26">
        <f>2881.59*4</f>
        <v>11526.36</v>
      </c>
      <c r="K6" s="27">
        <v>-8644.77</v>
      </c>
      <c r="M6" s="27">
        <f>J6+J7+K6</f>
        <v>8644.77</v>
      </c>
      <c r="N6" t="s">
        <v>22</v>
      </c>
    </row>
    <row r="7" spans="9:10">
      <c r="I7" t="s">
        <v>23</v>
      </c>
      <c r="J7" s="26">
        <f>2881.59*2</f>
        <v>5763.18</v>
      </c>
    </row>
    <row r="8" ht="21" customHeight="1" spans="1:15">
      <c r="A8" s="55" t="s">
        <v>24</v>
      </c>
      <c r="B8" s="55" t="s">
        <v>25</v>
      </c>
      <c r="C8" s="55">
        <v>29.19</v>
      </c>
      <c r="D8" s="55">
        <v>14250</v>
      </c>
      <c r="E8" s="55">
        <f>C8*D8</f>
        <v>415957.5</v>
      </c>
      <c r="F8" s="66" t="s">
        <v>14</v>
      </c>
      <c r="G8" s="66" t="s">
        <v>15</v>
      </c>
      <c r="H8" s="66" t="s">
        <v>26</v>
      </c>
      <c r="I8" s="55" t="s">
        <v>27</v>
      </c>
      <c r="J8" s="55">
        <v>53417.7</v>
      </c>
      <c r="K8" s="56">
        <f>J8/1.09</f>
        <v>49007.0642201835</v>
      </c>
      <c r="L8" s="57">
        <v>0.12</v>
      </c>
      <c r="M8" s="56">
        <f>K8*0.12</f>
        <v>5880.84770642202</v>
      </c>
      <c r="O8">
        <v>2024.05</v>
      </c>
    </row>
    <row r="9" ht="21" customHeight="1" spans="1:12">
      <c r="A9" s="26"/>
      <c r="B9" s="26"/>
      <c r="C9" s="26"/>
      <c r="D9" s="26"/>
      <c r="E9" s="26"/>
      <c r="F9" s="67"/>
      <c r="G9" s="67"/>
      <c r="H9" s="67"/>
      <c r="I9" s="26"/>
      <c r="L9" s="76"/>
    </row>
    <row r="10" ht="21" customHeight="1" spans="1:13">
      <c r="A10" s="55" t="s">
        <v>0</v>
      </c>
      <c r="B10" s="55" t="s">
        <v>1</v>
      </c>
      <c r="C10" s="55" t="s">
        <v>28</v>
      </c>
      <c r="D10" s="55"/>
      <c r="E10" s="55"/>
      <c r="F10" s="66" t="s">
        <v>5</v>
      </c>
      <c r="G10" s="66" t="s">
        <v>6</v>
      </c>
      <c r="H10" s="68" t="s">
        <v>7</v>
      </c>
      <c r="I10" s="77"/>
      <c r="J10" s="55" t="s">
        <v>8</v>
      </c>
      <c r="K10" s="56" t="s">
        <v>9</v>
      </c>
      <c r="L10" s="57" t="s">
        <v>29</v>
      </c>
      <c r="M10" s="56" t="s">
        <v>30</v>
      </c>
    </row>
    <row r="11" ht="21" customHeight="1" spans="1:13">
      <c r="A11" s="53" t="s">
        <v>31</v>
      </c>
      <c r="B11" s="53" t="s">
        <v>32</v>
      </c>
      <c r="C11" s="53">
        <v>20.26</v>
      </c>
      <c r="D11" s="53"/>
      <c r="E11" s="53"/>
      <c r="F11" s="53" t="s">
        <v>33</v>
      </c>
      <c r="G11" s="53" t="s">
        <v>15</v>
      </c>
      <c r="H11" s="53" t="s">
        <v>34</v>
      </c>
      <c r="I11" s="53" t="s">
        <v>35</v>
      </c>
      <c r="J11" s="55">
        <v>3737.97</v>
      </c>
      <c r="K11" s="56">
        <f>J11/1.09</f>
        <v>3429.33027522936</v>
      </c>
      <c r="L11" s="57">
        <v>0.12</v>
      </c>
      <c r="M11" s="56">
        <f>K11*L11</f>
        <v>411.519633027523</v>
      </c>
    </row>
    <row r="12" ht="21" customHeight="1" spans="1:13">
      <c r="A12" s="53" t="s">
        <v>36</v>
      </c>
      <c r="B12" s="53" t="s">
        <v>37</v>
      </c>
      <c r="C12" s="53">
        <v>17.87</v>
      </c>
      <c r="D12" s="53"/>
      <c r="E12" s="53"/>
      <c r="F12" s="53" t="s">
        <v>33</v>
      </c>
      <c r="G12" s="53" t="s">
        <v>15</v>
      </c>
      <c r="H12" s="53" t="s">
        <v>38</v>
      </c>
      <c r="I12" s="53" t="s">
        <v>39</v>
      </c>
      <c r="J12" s="55">
        <v>8175.53</v>
      </c>
      <c r="K12" s="56">
        <f>J12/1.09</f>
        <v>7500.48623853211</v>
      </c>
      <c r="L12" s="57">
        <v>0.12</v>
      </c>
      <c r="M12" s="56">
        <f t="shared" ref="M12:M21" si="0">K12*L12</f>
        <v>900.058348623853</v>
      </c>
    </row>
    <row r="13" ht="21" customHeight="1" spans="1:13">
      <c r="A13" s="53" t="s">
        <v>40</v>
      </c>
      <c r="B13" s="53" t="s">
        <v>32</v>
      </c>
      <c r="C13" s="69">
        <v>174.04</v>
      </c>
      <c r="D13" s="53"/>
      <c r="E13" s="53"/>
      <c r="F13" s="53" t="s">
        <v>33</v>
      </c>
      <c r="G13" s="53" t="s">
        <v>15</v>
      </c>
      <c r="H13" s="69" t="s">
        <v>34</v>
      </c>
      <c r="I13" s="69" t="s">
        <v>35</v>
      </c>
      <c r="J13" s="66">
        <v>24278.58</v>
      </c>
      <c r="K13" s="78">
        <f>J13/1.09</f>
        <v>22273.9266055046</v>
      </c>
      <c r="L13" s="57">
        <v>0.12</v>
      </c>
      <c r="M13" s="78">
        <f t="shared" si="0"/>
        <v>2672.87119266055</v>
      </c>
    </row>
    <row r="14" ht="21" customHeight="1" spans="1:13">
      <c r="A14" s="53" t="s">
        <v>41</v>
      </c>
      <c r="B14" s="53" t="s">
        <v>32</v>
      </c>
      <c r="C14" s="69"/>
      <c r="D14" s="53"/>
      <c r="E14" s="53"/>
      <c r="F14" s="53" t="s">
        <v>33</v>
      </c>
      <c r="G14" s="53" t="s">
        <v>15</v>
      </c>
      <c r="H14" s="69"/>
      <c r="I14" s="69"/>
      <c r="J14" s="66"/>
      <c r="K14" s="79"/>
      <c r="L14" s="57">
        <v>0.12</v>
      </c>
      <c r="M14" s="79"/>
    </row>
    <row r="15" ht="21" customHeight="1" spans="1:13">
      <c r="A15" s="53" t="s">
        <v>42</v>
      </c>
      <c r="B15" s="53" t="s">
        <v>32</v>
      </c>
      <c r="C15" s="69"/>
      <c r="D15" s="53"/>
      <c r="E15" s="53"/>
      <c r="F15" s="53" t="s">
        <v>33</v>
      </c>
      <c r="G15" s="53" t="s">
        <v>15</v>
      </c>
      <c r="H15" s="69"/>
      <c r="I15" s="69"/>
      <c r="J15" s="66"/>
      <c r="K15" s="79"/>
      <c r="L15" s="57">
        <v>0.12</v>
      </c>
      <c r="M15" s="79"/>
    </row>
    <row r="16" ht="21" customHeight="1" spans="1:13">
      <c r="A16" s="53" t="s">
        <v>43</v>
      </c>
      <c r="B16" s="53" t="s">
        <v>32</v>
      </c>
      <c r="C16" s="69"/>
      <c r="D16" s="53"/>
      <c r="E16" s="53"/>
      <c r="F16" s="53" t="s">
        <v>33</v>
      </c>
      <c r="G16" s="53" t="s">
        <v>15</v>
      </c>
      <c r="H16" s="69"/>
      <c r="I16" s="69"/>
      <c r="J16" s="66"/>
      <c r="K16" s="79"/>
      <c r="L16" s="57">
        <v>0.12</v>
      </c>
      <c r="M16" s="79"/>
    </row>
    <row r="17" ht="21" customHeight="1" spans="1:13">
      <c r="A17" s="53" t="s">
        <v>44</v>
      </c>
      <c r="B17" s="53" t="s">
        <v>32</v>
      </c>
      <c r="C17" s="69"/>
      <c r="D17" s="53"/>
      <c r="E17" s="53"/>
      <c r="F17" s="53" t="s">
        <v>33</v>
      </c>
      <c r="G17" s="53" t="s">
        <v>15</v>
      </c>
      <c r="H17" s="69"/>
      <c r="I17" s="69"/>
      <c r="J17" s="66"/>
      <c r="K17" s="80"/>
      <c r="L17" s="57">
        <v>0.12</v>
      </c>
      <c r="M17" s="80"/>
    </row>
    <row r="18" ht="21" customHeight="1" spans="1:13">
      <c r="A18" s="53" t="s">
        <v>45</v>
      </c>
      <c r="B18" s="53"/>
      <c r="C18" s="53"/>
      <c r="D18" s="53"/>
      <c r="E18" s="53"/>
      <c r="F18" s="53" t="s">
        <v>33</v>
      </c>
      <c r="G18" s="53" t="s">
        <v>15</v>
      </c>
      <c r="H18" s="53"/>
      <c r="I18" s="53"/>
      <c r="J18" s="55"/>
      <c r="K18" s="56">
        <f>J18/1.09</f>
        <v>0</v>
      </c>
      <c r="L18" s="57">
        <v>0.12</v>
      </c>
      <c r="M18" s="56">
        <f t="shared" si="0"/>
        <v>0</v>
      </c>
    </row>
    <row r="19" ht="21" customHeight="1" spans="1:13">
      <c r="A19" s="53" t="s">
        <v>46</v>
      </c>
      <c r="B19" s="53"/>
      <c r="C19" s="53"/>
      <c r="D19" s="53"/>
      <c r="E19" s="53"/>
      <c r="F19" s="53" t="s">
        <v>33</v>
      </c>
      <c r="G19" s="53" t="s">
        <v>15</v>
      </c>
      <c r="H19" s="53"/>
      <c r="I19" s="53"/>
      <c r="J19" s="55"/>
      <c r="K19" s="56">
        <f>J19/1.09</f>
        <v>0</v>
      </c>
      <c r="L19" s="57">
        <v>0.12</v>
      </c>
      <c r="M19" s="56">
        <f t="shared" si="0"/>
        <v>0</v>
      </c>
    </row>
    <row r="20" ht="21" customHeight="1" spans="1:13">
      <c r="A20" s="53" t="s">
        <v>47</v>
      </c>
      <c r="B20" s="53" t="s">
        <v>48</v>
      </c>
      <c r="C20" s="53">
        <v>83.13</v>
      </c>
      <c r="D20" s="53"/>
      <c r="E20" s="53"/>
      <c r="F20" s="53" t="s">
        <v>33</v>
      </c>
      <c r="G20" s="53" t="s">
        <v>15</v>
      </c>
      <c r="H20" s="53" t="s">
        <v>38</v>
      </c>
      <c r="I20" s="53" t="s">
        <v>49</v>
      </c>
      <c r="J20" s="55">
        <v>15337.49</v>
      </c>
      <c r="K20" s="56">
        <f>J20/1.09</f>
        <v>14071.0917431193</v>
      </c>
      <c r="L20" s="57">
        <v>0.12</v>
      </c>
      <c r="M20" s="56">
        <f t="shared" si="0"/>
        <v>1688.53100917431</v>
      </c>
    </row>
    <row r="21" ht="21" customHeight="1" spans="1:13">
      <c r="A21" s="53" t="s">
        <v>50</v>
      </c>
      <c r="B21" s="53" t="s">
        <v>51</v>
      </c>
      <c r="C21" s="53">
        <v>624.71</v>
      </c>
      <c r="D21" s="53"/>
      <c r="E21" s="53"/>
      <c r="F21" s="53" t="s">
        <v>52</v>
      </c>
      <c r="G21" s="53" t="s">
        <v>15</v>
      </c>
      <c r="H21" s="53" t="s">
        <v>53</v>
      </c>
      <c r="I21" s="53" t="s">
        <v>54</v>
      </c>
      <c r="J21" s="55">
        <v>85210.44</v>
      </c>
      <c r="K21" s="56">
        <f>J21/1.09</f>
        <v>78174.7155963303</v>
      </c>
      <c r="L21" s="57">
        <v>0.12</v>
      </c>
      <c r="M21" s="56">
        <f t="shared" si="0"/>
        <v>9380.96587155963</v>
      </c>
    </row>
    <row r="22" spans="11:15">
      <c r="K22" s="27">
        <f>SUM(K11:K21)</f>
        <v>125449.550458716</v>
      </c>
      <c r="M22" s="27">
        <f>SUM(M11:M21)</f>
        <v>15053.9460550459</v>
      </c>
      <c r="O22">
        <v>2024.06</v>
      </c>
    </row>
    <row r="25" hidden="1" spans="1:13">
      <c r="A25" s="55" t="s">
        <v>0</v>
      </c>
      <c r="B25" s="55" t="s">
        <v>1</v>
      </c>
      <c r="C25" s="55" t="s">
        <v>28</v>
      </c>
      <c r="D25" s="55"/>
      <c r="E25" s="55"/>
      <c r="F25" s="66" t="s">
        <v>5</v>
      </c>
      <c r="G25" s="66" t="s">
        <v>6</v>
      </c>
      <c r="H25" s="68" t="s">
        <v>7</v>
      </c>
      <c r="I25" s="77"/>
      <c r="J25" s="55" t="s">
        <v>8</v>
      </c>
      <c r="K25" s="56" t="s">
        <v>9</v>
      </c>
      <c r="L25" s="57" t="s">
        <v>29</v>
      </c>
      <c r="M25" s="56" t="s">
        <v>30</v>
      </c>
    </row>
    <row r="26" hidden="1" spans="1:13">
      <c r="A26" s="53" t="s">
        <v>45</v>
      </c>
      <c r="B26" s="69" t="s">
        <v>55</v>
      </c>
      <c r="C26" s="70">
        <v>60.42</v>
      </c>
      <c r="D26" s="53"/>
      <c r="E26" s="53"/>
      <c r="F26" s="53" t="s">
        <v>33</v>
      </c>
      <c r="G26" s="53" t="s">
        <v>15</v>
      </c>
      <c r="H26" s="53" t="s">
        <v>56</v>
      </c>
      <c r="I26" s="53" t="s">
        <v>57</v>
      </c>
      <c r="J26" s="55"/>
      <c r="K26" s="56"/>
      <c r="L26" s="53"/>
      <c r="M26" s="56"/>
    </row>
    <row r="27" hidden="1" spans="1:13">
      <c r="A27" s="53" t="s">
        <v>46</v>
      </c>
      <c r="B27" s="69"/>
      <c r="C27" s="71"/>
      <c r="D27" s="53"/>
      <c r="E27" s="53"/>
      <c r="F27" s="53"/>
      <c r="G27" s="53"/>
      <c r="H27" s="53"/>
      <c r="I27" s="53"/>
      <c r="J27" s="55"/>
      <c r="K27" s="56"/>
      <c r="L27" s="53"/>
      <c r="M27" s="56"/>
    </row>
    <row r="30" ht="24" customHeight="1" spans="1:13">
      <c r="A30" s="55" t="s">
        <v>0</v>
      </c>
      <c r="B30" s="55" t="s">
        <v>1</v>
      </c>
      <c r="C30" s="55" t="s">
        <v>28</v>
      </c>
      <c r="D30" s="55"/>
      <c r="E30" s="55"/>
      <c r="F30" s="66" t="s">
        <v>5</v>
      </c>
      <c r="G30" s="66" t="s">
        <v>6</v>
      </c>
      <c r="H30" s="68" t="s">
        <v>7</v>
      </c>
      <c r="I30" s="77"/>
      <c r="J30" s="55" t="s">
        <v>8</v>
      </c>
      <c r="K30" s="56" t="s">
        <v>9</v>
      </c>
      <c r="L30" s="57" t="s">
        <v>29</v>
      </c>
      <c r="M30" s="56" t="s">
        <v>30</v>
      </c>
    </row>
    <row r="31" ht="24" customHeight="1" spans="1:13">
      <c r="A31" s="53" t="s">
        <v>45</v>
      </c>
      <c r="B31" s="53" t="s">
        <v>58</v>
      </c>
      <c r="C31" s="70">
        <v>60.42</v>
      </c>
      <c r="D31" s="53"/>
      <c r="E31" s="53"/>
      <c r="F31" s="53" t="s">
        <v>33</v>
      </c>
      <c r="G31" s="53" t="s">
        <v>15</v>
      </c>
      <c r="H31" s="53" t="s">
        <v>56</v>
      </c>
      <c r="I31" s="53" t="s">
        <v>59</v>
      </c>
      <c r="J31" s="55">
        <v>27642.15</v>
      </c>
      <c r="K31" s="56">
        <f>J31/1.09</f>
        <v>25359.7706422018</v>
      </c>
      <c r="L31" s="57">
        <v>0.12</v>
      </c>
      <c r="M31" s="56">
        <f>K31*L31</f>
        <v>3043.17247706422</v>
      </c>
    </row>
    <row r="32" ht="24" customHeight="1" spans="1:13">
      <c r="A32" s="53" t="s">
        <v>46</v>
      </c>
      <c r="B32" s="53" t="s">
        <v>58</v>
      </c>
      <c r="C32" s="71"/>
      <c r="D32" s="53"/>
      <c r="E32" s="53"/>
      <c r="F32" s="53" t="s">
        <v>33</v>
      </c>
      <c r="G32" s="53" t="s">
        <v>15</v>
      </c>
      <c r="H32" s="53"/>
      <c r="I32" s="53"/>
      <c r="J32" s="55"/>
      <c r="K32" s="56">
        <f>J32/1.09</f>
        <v>0</v>
      </c>
      <c r="L32" s="57">
        <v>0.12</v>
      </c>
      <c r="M32" s="56">
        <f>K32*L32</f>
        <v>0</v>
      </c>
    </row>
    <row r="33" spans="15:15">
      <c r="O33">
        <v>2024.7</v>
      </c>
    </row>
    <row r="35" spans="1:15">
      <c r="A35" s="53" t="s">
        <v>60</v>
      </c>
      <c r="B35" s="53" t="s">
        <v>61</v>
      </c>
      <c r="C35" s="53">
        <v>324.32</v>
      </c>
      <c r="D35" s="53"/>
      <c r="E35" s="53"/>
      <c r="F35" s="53" t="s">
        <v>52</v>
      </c>
      <c r="G35" s="53" t="s">
        <v>15</v>
      </c>
      <c r="H35" s="53" t="s">
        <v>62</v>
      </c>
      <c r="I35" s="53" t="s">
        <v>63</v>
      </c>
      <c r="J35" s="55">
        <v>178376</v>
      </c>
      <c r="K35" s="56">
        <f>J35/1.09</f>
        <v>163647.706422018</v>
      </c>
      <c r="L35" s="57">
        <v>0.12</v>
      </c>
      <c r="M35" s="56">
        <f>K35*L35</f>
        <v>19637.7247706422</v>
      </c>
      <c r="O35">
        <v>2024.8</v>
      </c>
    </row>
    <row r="37" spans="1:15">
      <c r="A37" s="53" t="s">
        <v>64</v>
      </c>
      <c r="B37" s="53" t="s">
        <v>65</v>
      </c>
      <c r="C37" s="53">
        <v>140.8</v>
      </c>
      <c r="D37" s="53"/>
      <c r="E37" s="53"/>
      <c r="F37" s="53" t="s">
        <v>14</v>
      </c>
      <c r="G37" s="53" t="s">
        <v>15</v>
      </c>
      <c r="H37" s="53" t="s">
        <v>66</v>
      </c>
      <c r="I37" s="53" t="s">
        <v>67</v>
      </c>
      <c r="J37" s="55">
        <v>377344</v>
      </c>
      <c r="K37" s="56">
        <f>J37/1.09</f>
        <v>346187.155963303</v>
      </c>
      <c r="L37" s="57">
        <v>0.12</v>
      </c>
      <c r="M37" s="56">
        <f>K37*L37</f>
        <v>41542.4587155963</v>
      </c>
      <c r="N37" t="s">
        <v>68</v>
      </c>
      <c r="O37">
        <v>2024.9</v>
      </c>
    </row>
    <row r="38" spans="1:14">
      <c r="A38" s="53" t="s">
        <v>69</v>
      </c>
      <c r="B38" s="53" t="s">
        <v>70</v>
      </c>
      <c r="C38" s="53">
        <v>624.71</v>
      </c>
      <c r="D38" s="53"/>
      <c r="E38" s="53"/>
      <c r="F38" s="53" t="s">
        <v>14</v>
      </c>
      <c r="G38" s="53" t="s">
        <v>15</v>
      </c>
      <c r="H38" s="53" t="s">
        <v>71</v>
      </c>
      <c r="I38" s="53" t="s">
        <v>72</v>
      </c>
      <c r="J38" s="55">
        <v>85210.44</v>
      </c>
      <c r="K38" s="56">
        <f>J38/1.09</f>
        <v>78174.7155963303</v>
      </c>
      <c r="L38" s="57">
        <v>0.12</v>
      </c>
      <c r="M38" s="56">
        <f>K38*L38</f>
        <v>9380.96587155963</v>
      </c>
      <c r="N38" t="s">
        <v>73</v>
      </c>
    </row>
    <row r="39" spans="13:13">
      <c r="M39" s="27">
        <f>SUM(M37:M38)</f>
        <v>50923.4245871559</v>
      </c>
    </row>
    <row r="40" spans="13:13">
      <c r="M40" s="27">
        <v>8644.78</v>
      </c>
    </row>
    <row r="41" spans="13:13">
      <c r="M41" s="27">
        <f>SUM(M39:M40)</f>
        <v>59568.2045871559</v>
      </c>
    </row>
    <row r="43" spans="13:13">
      <c r="M43" s="27">
        <f>M41+'2024年从价计征'!L23</f>
        <v>92953.9499871559</v>
      </c>
    </row>
  </sheetData>
  <mergeCells count="21">
    <mergeCell ref="H10:I10"/>
    <mergeCell ref="H25:I25"/>
    <mergeCell ref="H30:I30"/>
    <mergeCell ref="A1:A2"/>
    <mergeCell ref="B1:B2"/>
    <mergeCell ref="B26:B27"/>
    <mergeCell ref="C1:C2"/>
    <mergeCell ref="C13:C17"/>
    <mergeCell ref="C26:C27"/>
    <mergeCell ref="C31:C32"/>
    <mergeCell ref="D1:D2"/>
    <mergeCell ref="E1:E2"/>
    <mergeCell ref="F1:F2"/>
    <mergeCell ref="G1:G2"/>
    <mergeCell ref="H13:H17"/>
    <mergeCell ref="I13:I17"/>
    <mergeCell ref="J1:J2"/>
    <mergeCell ref="J13:J17"/>
    <mergeCell ref="K13:K17"/>
    <mergeCell ref="M13:M17"/>
    <mergeCell ref="H1:I2"/>
  </mergeCells>
  <conditionalFormatting sqref="A3">
    <cfRule type="expression" dxfId="0" priority="1">
      <formula>#REF!&lt;&gt;""</formula>
    </cfRule>
  </conditionalFormatting>
  <pageMargins left="0.75" right="0.75" top="1" bottom="1" header="0.5" footer="0.5"/>
  <pageSetup paperSize="9" scale="77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O32"/>
  <sheetViews>
    <sheetView workbookViewId="0">
      <selection activeCell="J2" sqref="$A2:$XFD11"/>
    </sheetView>
  </sheetViews>
  <sheetFormatPr defaultColWidth="9" defaultRowHeight="13.5"/>
  <cols>
    <col min="1" max="1" width="12.375" customWidth="1"/>
    <col min="2" max="2" width="16.625" customWidth="1"/>
    <col min="5" max="5" width="12.75" customWidth="1"/>
    <col min="8" max="8" width="11.5" customWidth="1"/>
    <col min="9" max="9" width="12.125"/>
    <col min="10" max="10" width="12.625"/>
    <col min="11" max="11" width="12.625" customWidth="1"/>
    <col min="12" max="12" width="11.5"/>
    <col min="13" max="13" width="12.625"/>
  </cols>
  <sheetData>
    <row r="2" hidden="1" spans="1:9">
      <c r="A2" s="28" t="s">
        <v>0</v>
      </c>
      <c r="B2" s="28" t="s">
        <v>1</v>
      </c>
      <c r="C2" s="28" t="s">
        <v>2</v>
      </c>
      <c r="D2" s="29" t="s">
        <v>3</v>
      </c>
      <c r="E2" s="30" t="s">
        <v>4</v>
      </c>
      <c r="F2" s="31" t="s">
        <v>5</v>
      </c>
      <c r="G2" s="30" t="s">
        <v>6</v>
      </c>
      <c r="H2" s="37" t="s">
        <v>74</v>
      </c>
      <c r="I2" s="38"/>
    </row>
    <row r="3" hidden="1" spans="1:12">
      <c r="A3" s="28"/>
      <c r="B3" s="28"/>
      <c r="C3" s="28"/>
      <c r="D3" s="32"/>
      <c r="E3" s="30"/>
      <c r="F3" s="33"/>
      <c r="G3" s="30"/>
      <c r="H3" s="38"/>
      <c r="I3" s="38"/>
      <c r="J3" t="s">
        <v>8</v>
      </c>
      <c r="K3" t="s">
        <v>10</v>
      </c>
      <c r="L3" t="s">
        <v>75</v>
      </c>
    </row>
    <row r="4" ht="16.5" hidden="1" spans="1:12">
      <c r="A4" s="34" t="s">
        <v>76</v>
      </c>
      <c r="B4" s="28" t="s">
        <v>77</v>
      </c>
      <c r="C4" s="28">
        <v>732.5</v>
      </c>
      <c r="D4" s="28">
        <v>8700</v>
      </c>
      <c r="E4" s="35">
        <f>C4*D4</f>
        <v>6372750</v>
      </c>
      <c r="F4" s="35" t="s">
        <v>14</v>
      </c>
      <c r="G4" s="35" t="s">
        <v>78</v>
      </c>
      <c r="H4" s="39">
        <v>45292</v>
      </c>
      <c r="I4" s="39">
        <v>45473</v>
      </c>
      <c r="J4">
        <f>E4*0.7</f>
        <v>4460925</v>
      </c>
      <c r="K4" s="41">
        <v>0.012</v>
      </c>
      <c r="L4">
        <f>J4*K4/2</f>
        <v>26765.55</v>
      </c>
    </row>
    <row r="5" ht="16.5" hidden="1" spans="1:12">
      <c r="A5" t="s">
        <v>64</v>
      </c>
      <c r="B5" t="s">
        <v>79</v>
      </c>
      <c r="C5">
        <v>140.8</v>
      </c>
      <c r="D5">
        <v>8700</v>
      </c>
      <c r="E5">
        <f>D5*C5</f>
        <v>1224960</v>
      </c>
      <c r="F5" s="35" t="s">
        <v>14</v>
      </c>
      <c r="G5" s="35" t="s">
        <v>78</v>
      </c>
      <c r="H5" s="40">
        <v>45323</v>
      </c>
      <c r="I5" s="40">
        <v>45473</v>
      </c>
      <c r="J5">
        <f>E5*0.7</f>
        <v>857472</v>
      </c>
      <c r="K5" s="41">
        <v>0.012</v>
      </c>
      <c r="L5">
        <f>J5*K5/12*5</f>
        <v>4287.36</v>
      </c>
    </row>
    <row r="6" hidden="1" spans="3:12">
      <c r="C6">
        <f>SUM(C4:C5)</f>
        <v>873.3</v>
      </c>
      <c r="E6">
        <f>SUM(E4:E5)</f>
        <v>7597710</v>
      </c>
      <c r="J6">
        <f>SUM(J4:J5)</f>
        <v>5318397</v>
      </c>
      <c r="L6">
        <f>SUM(L4:L5)</f>
        <v>31052.91</v>
      </c>
    </row>
    <row r="7" hidden="1" spans="10:10">
      <c r="J7">
        <f>J6/2</f>
        <v>2659198.5</v>
      </c>
    </row>
    <row r="8" hidden="1" spans="5:5">
      <c r="E8">
        <f>E6*70%/2</f>
        <v>2659198.5</v>
      </c>
    </row>
    <row r="9" hidden="1" spans="4:10">
      <c r="D9" s="41"/>
      <c r="E9" s="41">
        <v>0.012</v>
      </c>
      <c r="J9">
        <v>357280</v>
      </c>
    </row>
    <row r="10" hidden="1" spans="5:10">
      <c r="E10">
        <f>E8*E9</f>
        <v>31910.382</v>
      </c>
      <c r="J10">
        <f>J4/2</f>
        <v>2230462.5</v>
      </c>
    </row>
    <row r="11" hidden="1" spans="5:5">
      <c r="E11">
        <f>E10/2</f>
        <v>15955.191</v>
      </c>
    </row>
    <row r="14" s="36" customFormat="1" ht="16.5" spans="1:9">
      <c r="A14" s="28" t="s">
        <v>0</v>
      </c>
      <c r="B14" s="28" t="s">
        <v>1</v>
      </c>
      <c r="C14" s="28" t="s">
        <v>2</v>
      </c>
      <c r="D14" s="29" t="s">
        <v>3</v>
      </c>
      <c r="E14" s="30" t="s">
        <v>4</v>
      </c>
      <c r="F14" s="31" t="s">
        <v>5</v>
      </c>
      <c r="G14" s="30" t="s">
        <v>6</v>
      </c>
      <c r="H14" s="37" t="s">
        <v>80</v>
      </c>
      <c r="I14" s="38"/>
    </row>
    <row r="15" s="36" customFormat="1" ht="16.5" spans="1:12">
      <c r="A15" s="28"/>
      <c r="B15" s="28"/>
      <c r="C15" s="28"/>
      <c r="D15" s="32"/>
      <c r="E15" s="30"/>
      <c r="F15" s="33"/>
      <c r="G15" s="30"/>
      <c r="H15" s="38"/>
      <c r="I15" s="38"/>
      <c r="J15" t="s">
        <v>8</v>
      </c>
      <c r="K15" t="s">
        <v>10</v>
      </c>
      <c r="L15" t="s">
        <v>75</v>
      </c>
    </row>
    <row r="16" s="36" customFormat="1" ht="16.5" spans="1:12">
      <c r="A16" s="34" t="s">
        <v>76</v>
      </c>
      <c r="B16" s="28" t="s">
        <v>77</v>
      </c>
      <c r="C16" s="28">
        <v>732.5</v>
      </c>
      <c r="D16" s="28">
        <v>8700</v>
      </c>
      <c r="E16" s="35">
        <f>C16*D16</f>
        <v>6372750</v>
      </c>
      <c r="F16" s="35" t="s">
        <v>14</v>
      </c>
      <c r="G16" s="35" t="s">
        <v>78</v>
      </c>
      <c r="H16" s="42">
        <v>45474</v>
      </c>
      <c r="I16" s="42">
        <v>45657</v>
      </c>
      <c r="J16" s="36">
        <f>E16*0.7</f>
        <v>4460925</v>
      </c>
      <c r="K16" s="54">
        <v>0.012</v>
      </c>
      <c r="L16" s="36">
        <f>J16*K16/2</f>
        <v>26765.55</v>
      </c>
    </row>
    <row r="17" s="36" customFormat="1" ht="16.5" spans="1:13">
      <c r="A17" s="43" t="s">
        <v>64</v>
      </c>
      <c r="B17" s="43" t="s">
        <v>79</v>
      </c>
      <c r="C17" s="44">
        <v>140.8</v>
      </c>
      <c r="D17" s="44">
        <v>8700</v>
      </c>
      <c r="E17" s="45">
        <f>D17*C17</f>
        <v>1224960</v>
      </c>
      <c r="F17" s="35" t="s">
        <v>14</v>
      </c>
      <c r="G17" s="35" t="s">
        <v>78</v>
      </c>
      <c r="H17" s="46">
        <v>45474</v>
      </c>
      <c r="I17" s="46">
        <v>45535</v>
      </c>
      <c r="J17" s="36">
        <f>E17*0.7</f>
        <v>857472</v>
      </c>
      <c r="K17" s="54">
        <v>0.012</v>
      </c>
      <c r="L17" s="36">
        <f>J17*K17/12*2</f>
        <v>1714.944</v>
      </c>
      <c r="M17" s="36">
        <f>L16+L17</f>
        <v>28480.494</v>
      </c>
    </row>
    <row r="18" s="36" customFormat="1" ht="16.5" spans="1:12">
      <c r="A18" s="47" t="s">
        <v>81</v>
      </c>
      <c r="B18" s="44" t="s">
        <v>82</v>
      </c>
      <c r="C18" s="28">
        <v>31.31</v>
      </c>
      <c r="D18" s="44">
        <v>8700</v>
      </c>
      <c r="E18" s="45">
        <f>D18*C18</f>
        <v>272397</v>
      </c>
      <c r="F18" s="44" t="s">
        <v>82</v>
      </c>
      <c r="G18" s="35" t="s">
        <v>78</v>
      </c>
      <c r="H18" s="42">
        <v>45536</v>
      </c>
      <c r="I18" s="42">
        <v>45657</v>
      </c>
      <c r="J18" s="36">
        <f>E18*0.7</f>
        <v>190677.9</v>
      </c>
      <c r="K18" s="54">
        <v>0.012</v>
      </c>
      <c r="L18" s="36">
        <f>J18*K18/12*4</f>
        <v>762.7116</v>
      </c>
    </row>
    <row r="19" s="36" customFormat="1" ht="16.5" spans="1:12">
      <c r="A19" s="47" t="s">
        <v>83</v>
      </c>
      <c r="B19" s="44" t="s">
        <v>82</v>
      </c>
      <c r="C19" s="28">
        <v>32.95</v>
      </c>
      <c r="D19" s="44">
        <v>8700</v>
      </c>
      <c r="E19" s="45">
        <f>D19*C19</f>
        <v>286665</v>
      </c>
      <c r="F19" s="44" t="s">
        <v>82</v>
      </c>
      <c r="G19" s="35" t="s">
        <v>78</v>
      </c>
      <c r="H19" s="42">
        <v>45474</v>
      </c>
      <c r="I19" s="42">
        <v>45657</v>
      </c>
      <c r="J19" s="36">
        <f>E19*0.7</f>
        <v>200665.5</v>
      </c>
      <c r="K19" s="54">
        <v>0.012</v>
      </c>
      <c r="L19" s="36">
        <f>J19*K19/2</f>
        <v>1203.993</v>
      </c>
    </row>
    <row r="20" s="36" customFormat="1" ht="16.5" spans="1:12">
      <c r="A20" s="47" t="s">
        <v>84</v>
      </c>
      <c r="B20" s="43"/>
      <c r="C20" s="28">
        <v>124.95</v>
      </c>
      <c r="D20" s="44"/>
      <c r="E20" s="45">
        <f>D20*C20</f>
        <v>0</v>
      </c>
      <c r="F20" s="43" t="s">
        <v>33</v>
      </c>
      <c r="G20" s="35"/>
      <c r="H20" s="42">
        <v>45474</v>
      </c>
      <c r="I20" s="42">
        <v>45657</v>
      </c>
      <c r="J20" s="36">
        <f>E20*0.7</f>
        <v>0</v>
      </c>
      <c r="K20" s="54">
        <v>0.012</v>
      </c>
      <c r="L20" s="36">
        <f>J20*K20/2</f>
        <v>0</v>
      </c>
    </row>
    <row r="21" s="36" customFormat="1" ht="16.5" spans="1:12">
      <c r="A21" s="47" t="s">
        <v>85</v>
      </c>
      <c r="B21" s="43" t="s">
        <v>86</v>
      </c>
      <c r="C21" s="48">
        <v>245.14</v>
      </c>
      <c r="D21" s="44"/>
      <c r="E21" s="45"/>
      <c r="F21" s="43" t="s">
        <v>33</v>
      </c>
      <c r="G21" s="35" t="s">
        <v>15</v>
      </c>
      <c r="H21" s="49"/>
      <c r="I21" s="49"/>
      <c r="K21" s="54"/>
      <c r="L21" s="36">
        <f>J21*K21/2</f>
        <v>0</v>
      </c>
    </row>
    <row r="22" ht="16.5" spans="1:12">
      <c r="A22" s="50" t="s">
        <v>87</v>
      </c>
      <c r="B22" s="50" t="s">
        <v>88</v>
      </c>
      <c r="C22" s="51">
        <v>80.42</v>
      </c>
      <c r="D22" s="51">
        <v>8700</v>
      </c>
      <c r="E22" s="45">
        <f>D22*C22</f>
        <v>699654</v>
      </c>
      <c r="F22" s="50" t="s">
        <v>82</v>
      </c>
      <c r="G22" s="35" t="s">
        <v>78</v>
      </c>
      <c r="H22" s="52">
        <v>45474</v>
      </c>
      <c r="I22" s="52">
        <v>45657</v>
      </c>
      <c r="J22" s="36">
        <f>E22*0.7</f>
        <v>489757.8</v>
      </c>
      <c r="K22" s="54">
        <v>0.012</v>
      </c>
      <c r="L22" s="36">
        <f>J22*K22/2</f>
        <v>2938.5468</v>
      </c>
    </row>
    <row r="23" spans="12:12">
      <c r="L23">
        <f>SUM(L16:L22)</f>
        <v>33385.7454</v>
      </c>
    </row>
    <row r="26" spans="1:15">
      <c r="A26" s="53" t="s">
        <v>64</v>
      </c>
      <c r="B26" s="53" t="s">
        <v>65</v>
      </c>
      <c r="C26" s="53">
        <v>140.8</v>
      </c>
      <c r="D26" s="53"/>
      <c r="E26" s="53"/>
      <c r="F26" s="53" t="s">
        <v>14</v>
      </c>
      <c r="G26" s="53" t="s">
        <v>15</v>
      </c>
      <c r="H26" s="53" t="s">
        <v>66</v>
      </c>
      <c r="I26" s="53" t="s">
        <v>67</v>
      </c>
      <c r="J26" s="55">
        <v>377344</v>
      </c>
      <c r="K26" s="56">
        <f>J26/1.09</f>
        <v>346187.155963303</v>
      </c>
      <c r="L26" s="57">
        <v>0.12</v>
      </c>
      <c r="M26" s="56">
        <f>K26*L26</f>
        <v>41542.4587155963</v>
      </c>
      <c r="N26" t="s">
        <v>68</v>
      </c>
      <c r="O26">
        <v>2024.9</v>
      </c>
    </row>
    <row r="27" spans="1:14">
      <c r="A27" s="53" t="s">
        <v>69</v>
      </c>
      <c r="B27" s="53" t="s">
        <v>70</v>
      </c>
      <c r="C27" s="53">
        <v>624.71</v>
      </c>
      <c r="D27" s="53"/>
      <c r="E27" s="53"/>
      <c r="F27" s="53" t="s">
        <v>14</v>
      </c>
      <c r="G27" s="53" t="s">
        <v>15</v>
      </c>
      <c r="H27" s="53" t="s">
        <v>71</v>
      </c>
      <c r="I27" s="53" t="s">
        <v>72</v>
      </c>
      <c r="J27" s="55">
        <v>85210.44</v>
      </c>
      <c r="K27" s="56">
        <f>J27/1.09</f>
        <v>78174.7155963303</v>
      </c>
      <c r="L27" s="57">
        <v>0.12</v>
      </c>
      <c r="M27" s="56">
        <f>K27*L27</f>
        <v>9380.96587155963</v>
      </c>
      <c r="N27" t="s">
        <v>73</v>
      </c>
    </row>
    <row r="28" spans="10:13">
      <c r="J28" s="26"/>
      <c r="K28" s="27"/>
      <c r="M28" s="27">
        <f>SUM(M26:M27)</f>
        <v>50923.424587156</v>
      </c>
    </row>
    <row r="29" spans="10:13">
      <c r="J29" s="26"/>
      <c r="K29" s="27"/>
      <c r="M29" s="27">
        <v>8644.78</v>
      </c>
    </row>
    <row r="30" spans="10:13">
      <c r="J30" s="26"/>
      <c r="K30" s="27"/>
      <c r="M30" s="27">
        <f>SUM(M28:M29)</f>
        <v>59568.204587156</v>
      </c>
    </row>
    <row r="32" spans="13:13">
      <c r="M32">
        <f>L23+M30</f>
        <v>92953.949987156</v>
      </c>
    </row>
  </sheetData>
  <mergeCells count="16">
    <mergeCell ref="A2:A3"/>
    <mergeCell ref="A14:A15"/>
    <mergeCell ref="B2:B3"/>
    <mergeCell ref="B14:B15"/>
    <mergeCell ref="C2:C3"/>
    <mergeCell ref="C14:C15"/>
    <mergeCell ref="D2:D3"/>
    <mergeCell ref="D14:D15"/>
    <mergeCell ref="E2:E3"/>
    <mergeCell ref="E14:E15"/>
    <mergeCell ref="F2:F3"/>
    <mergeCell ref="F14:F15"/>
    <mergeCell ref="G2:G3"/>
    <mergeCell ref="G14:G15"/>
    <mergeCell ref="H14:I15"/>
    <mergeCell ref="H2:I3"/>
  </mergeCells>
  <pageMargins left="0.75" right="0.75" top="1" bottom="1" header="0.5" footer="0.5"/>
  <pageSetup paperSize="9" scale="78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M17" sqref="M17"/>
    </sheetView>
  </sheetViews>
  <sheetFormatPr defaultColWidth="9" defaultRowHeight="13.5" outlineLevelRow="2" outlineLevelCol="6"/>
  <cols>
    <col min="4" max="4" width="11.625" customWidth="1"/>
    <col min="5" max="5" width="14.5" customWidth="1"/>
  </cols>
  <sheetData>
    <row r="1" spans="1:7">
      <c r="A1" s="28" t="s">
        <v>0</v>
      </c>
      <c r="B1" s="28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0" t="s">
        <v>6</v>
      </c>
    </row>
    <row r="2" spans="1:7">
      <c r="A2" s="28"/>
      <c r="B2" s="28"/>
      <c r="C2" s="28"/>
      <c r="D2" s="32"/>
      <c r="E2" s="30"/>
      <c r="F2" s="33"/>
      <c r="G2" s="30"/>
    </row>
    <row r="3" ht="16.5" spans="1:7">
      <c r="A3" s="34" t="s">
        <v>76</v>
      </c>
      <c r="B3" s="28" t="s">
        <v>77</v>
      </c>
      <c r="C3" s="28">
        <v>732.5</v>
      </c>
      <c r="D3" s="28">
        <v>8700</v>
      </c>
      <c r="E3" s="35">
        <f>C3*D3</f>
        <v>6372750</v>
      </c>
      <c r="F3" s="35" t="s">
        <v>52</v>
      </c>
      <c r="G3" s="35" t="s">
        <v>89</v>
      </c>
    </row>
  </sheetData>
  <mergeCells count="7">
    <mergeCell ref="A1:A2"/>
    <mergeCell ref="B1:B2"/>
    <mergeCell ref="C1:C2"/>
    <mergeCell ref="D1:D2"/>
    <mergeCell ref="E1:E2"/>
    <mergeCell ref="F1:F2"/>
    <mergeCell ref="G1:G2"/>
  </mergeCells>
  <pageMargins left="1.96805555555556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N15"/>
  <sheetViews>
    <sheetView workbookViewId="0">
      <selection activeCell="L22" sqref="L22"/>
    </sheetView>
  </sheetViews>
  <sheetFormatPr defaultColWidth="9" defaultRowHeight="13.5"/>
  <cols>
    <col min="1" max="1" width="5.25" customWidth="1"/>
    <col min="2" max="2" width="10.25" customWidth="1"/>
    <col min="3" max="3" width="29.625" customWidth="1"/>
    <col min="4" max="4" width="8.875" customWidth="1"/>
    <col min="5" max="5" width="11.75" customWidth="1"/>
    <col min="6" max="6" width="9.75" customWidth="1"/>
    <col min="7" max="7" width="12" customWidth="1"/>
    <col min="8" max="8" width="12.75" customWidth="1"/>
    <col min="9" max="9" width="5.125" customWidth="1"/>
    <col min="10" max="10" width="7.25" customWidth="1"/>
    <col min="11" max="11" width="12.25" customWidth="1"/>
    <col min="12" max="12" width="12.625" customWidth="1"/>
    <col min="13" max="13" width="12.875" customWidth="1"/>
    <col min="14" max="14" width="11.5" customWidth="1"/>
  </cols>
  <sheetData>
    <row r="1" s="5" customFormat="1" ht="20.25" spans="2:2">
      <c r="B1" s="5" t="s">
        <v>90</v>
      </c>
    </row>
    <row r="2" ht="9" customHeight="1"/>
    <row r="3" s="6" customFormat="1" ht="32" customHeight="1" spans="2:14">
      <c r="B3" s="7" t="s">
        <v>0</v>
      </c>
      <c r="C3" s="8" t="s">
        <v>1</v>
      </c>
      <c r="D3" s="7" t="s">
        <v>2</v>
      </c>
      <c r="E3" s="8" t="s">
        <v>5</v>
      </c>
      <c r="F3" s="8" t="s">
        <v>6</v>
      </c>
      <c r="G3" s="9" t="s">
        <v>7</v>
      </c>
      <c r="H3" s="10"/>
      <c r="I3" s="10" t="s">
        <v>91</v>
      </c>
      <c r="J3" s="10" t="s">
        <v>3</v>
      </c>
      <c r="K3" s="8" t="s">
        <v>92</v>
      </c>
      <c r="L3" s="14" t="s">
        <v>8</v>
      </c>
      <c r="M3" s="15" t="s">
        <v>29</v>
      </c>
      <c r="N3" s="16" t="s">
        <v>30</v>
      </c>
    </row>
    <row r="4" s="6" customFormat="1" ht="21" customHeight="1" spans="2:14">
      <c r="B4" s="7" t="s">
        <v>31</v>
      </c>
      <c r="C4" s="7" t="s">
        <v>93</v>
      </c>
      <c r="D4" s="8">
        <v>20.26</v>
      </c>
      <c r="E4" s="8" t="s">
        <v>33</v>
      </c>
      <c r="F4" s="8" t="s">
        <v>15</v>
      </c>
      <c r="G4" s="11">
        <v>45473</v>
      </c>
      <c r="H4" s="12">
        <v>45655</v>
      </c>
      <c r="I4" s="7">
        <f>H4-G4+1</f>
        <v>183</v>
      </c>
      <c r="J4" s="7" t="s">
        <v>94</v>
      </c>
      <c r="K4" s="17">
        <v>3737.97</v>
      </c>
      <c r="L4" s="17">
        <f>K4/1.09</f>
        <v>3429.33027522936</v>
      </c>
      <c r="M4" s="18">
        <v>0.12</v>
      </c>
      <c r="N4" s="17">
        <f>L4*M4</f>
        <v>411.519633027523</v>
      </c>
    </row>
    <row r="5" s="6" customFormat="1" ht="21" customHeight="1" spans="2:14">
      <c r="B5" s="7" t="s">
        <v>36</v>
      </c>
      <c r="C5" s="7" t="s">
        <v>37</v>
      </c>
      <c r="D5" s="8">
        <v>17.87</v>
      </c>
      <c r="E5" s="8" t="s">
        <v>33</v>
      </c>
      <c r="F5" s="8" t="s">
        <v>15</v>
      </c>
      <c r="G5" s="12">
        <v>45458</v>
      </c>
      <c r="H5" s="12">
        <v>45822</v>
      </c>
      <c r="I5" s="7">
        <f>H5-G5+1</f>
        <v>365</v>
      </c>
      <c r="J5" s="7" t="s">
        <v>94</v>
      </c>
      <c r="K5" s="17">
        <v>8175.53</v>
      </c>
      <c r="L5" s="17">
        <f>K5/1.09</f>
        <v>7500.48623853211</v>
      </c>
      <c r="M5" s="18">
        <v>0.12</v>
      </c>
      <c r="N5" s="17">
        <f>L5*M5</f>
        <v>900.058348623853</v>
      </c>
    </row>
    <row r="6" s="6" customFormat="1" ht="21" customHeight="1" spans="2:14">
      <c r="B6" s="7" t="s">
        <v>40</v>
      </c>
      <c r="C6" s="7" t="s">
        <v>93</v>
      </c>
      <c r="D6" s="8">
        <v>174.04</v>
      </c>
      <c r="E6" s="8" t="s">
        <v>33</v>
      </c>
      <c r="F6" s="8" t="s">
        <v>15</v>
      </c>
      <c r="G6" s="13">
        <v>45473</v>
      </c>
      <c r="H6" s="13">
        <v>45655</v>
      </c>
      <c r="I6" s="19">
        <f>H6-G6+1</f>
        <v>183</v>
      </c>
      <c r="J6" s="19" t="s">
        <v>94</v>
      </c>
      <c r="K6" s="20">
        <v>24278.58</v>
      </c>
      <c r="L6" s="21">
        <f>K6/1.09</f>
        <v>22273.9266055046</v>
      </c>
      <c r="M6" s="18">
        <v>0.12</v>
      </c>
      <c r="N6" s="21">
        <f>L6*M6</f>
        <v>2672.87119266055</v>
      </c>
    </row>
    <row r="7" s="6" customFormat="1" ht="21" customHeight="1" spans="2:14">
      <c r="B7" s="7" t="s">
        <v>41</v>
      </c>
      <c r="C7" s="7" t="s">
        <v>93</v>
      </c>
      <c r="D7" s="8"/>
      <c r="E7" s="8" t="s">
        <v>33</v>
      </c>
      <c r="F7" s="8" t="s">
        <v>15</v>
      </c>
      <c r="G7" s="8"/>
      <c r="H7" s="8"/>
      <c r="I7" s="22"/>
      <c r="J7" s="22"/>
      <c r="K7" s="20"/>
      <c r="L7" s="23"/>
      <c r="M7" s="18">
        <v>0.12</v>
      </c>
      <c r="N7" s="23"/>
    </row>
    <row r="8" s="6" customFormat="1" ht="21" customHeight="1" spans="2:14">
      <c r="B8" s="7" t="s">
        <v>42</v>
      </c>
      <c r="C8" s="7" t="s">
        <v>93</v>
      </c>
      <c r="D8" s="8"/>
      <c r="E8" s="8" t="s">
        <v>33</v>
      </c>
      <c r="F8" s="8" t="s">
        <v>15</v>
      </c>
      <c r="G8" s="8"/>
      <c r="H8" s="8"/>
      <c r="I8" s="22"/>
      <c r="J8" s="22"/>
      <c r="K8" s="20"/>
      <c r="L8" s="23"/>
      <c r="M8" s="18">
        <v>0.12</v>
      </c>
      <c r="N8" s="23"/>
    </row>
    <row r="9" s="6" customFormat="1" ht="21" customHeight="1" spans="2:14">
      <c r="B9" s="7" t="s">
        <v>43</v>
      </c>
      <c r="C9" s="7" t="s">
        <v>93</v>
      </c>
      <c r="D9" s="8"/>
      <c r="E9" s="8" t="s">
        <v>33</v>
      </c>
      <c r="F9" s="8" t="s">
        <v>15</v>
      </c>
      <c r="G9" s="8"/>
      <c r="H9" s="8"/>
      <c r="I9" s="22"/>
      <c r="J9" s="22"/>
      <c r="K9" s="20"/>
      <c r="L9" s="23"/>
      <c r="M9" s="18">
        <v>0.12</v>
      </c>
      <c r="N9" s="23"/>
    </row>
    <row r="10" s="6" customFormat="1" ht="21" customHeight="1" spans="2:14">
      <c r="B10" s="7" t="s">
        <v>44</v>
      </c>
      <c r="C10" s="7" t="s">
        <v>93</v>
      </c>
      <c r="D10" s="8"/>
      <c r="E10" s="8" t="s">
        <v>33</v>
      </c>
      <c r="F10" s="8" t="s">
        <v>15</v>
      </c>
      <c r="G10" s="8"/>
      <c r="H10" s="8"/>
      <c r="I10" s="24"/>
      <c r="J10" s="24"/>
      <c r="K10" s="20"/>
      <c r="L10" s="25"/>
      <c r="M10" s="18">
        <v>0.12</v>
      </c>
      <c r="N10" s="25"/>
    </row>
    <row r="11" s="6" customFormat="1" ht="21" customHeight="1" spans="2:14">
      <c r="B11" s="7" t="s">
        <v>45</v>
      </c>
      <c r="C11" s="7"/>
      <c r="D11" s="8"/>
      <c r="E11" s="8" t="s">
        <v>33</v>
      </c>
      <c r="F11" s="8" t="s">
        <v>15</v>
      </c>
      <c r="G11" s="7"/>
      <c r="H11" s="7"/>
      <c r="I11" s="7"/>
      <c r="J11" s="7"/>
      <c r="K11" s="17"/>
      <c r="L11" s="17">
        <f t="shared" ref="L11:L14" si="0">K11/1.09</f>
        <v>0</v>
      </c>
      <c r="M11" s="18">
        <v>0.12</v>
      </c>
      <c r="N11" s="17">
        <f t="shared" ref="N11:N14" si="1">L11*M11</f>
        <v>0</v>
      </c>
    </row>
    <row r="12" s="6" customFormat="1" ht="21" customHeight="1" spans="2:14">
      <c r="B12" s="7" t="s">
        <v>46</v>
      </c>
      <c r="C12" s="7"/>
      <c r="D12" s="8"/>
      <c r="E12" s="8" t="s">
        <v>33</v>
      </c>
      <c r="F12" s="8" t="s">
        <v>15</v>
      </c>
      <c r="G12" s="7"/>
      <c r="H12" s="7"/>
      <c r="I12" s="7"/>
      <c r="J12" s="7"/>
      <c r="K12" s="17"/>
      <c r="L12" s="17">
        <f t="shared" si="0"/>
        <v>0</v>
      </c>
      <c r="M12" s="18">
        <v>0.12</v>
      </c>
      <c r="N12" s="17">
        <f t="shared" si="1"/>
        <v>0</v>
      </c>
    </row>
    <row r="13" s="6" customFormat="1" ht="21" customHeight="1" spans="2:14">
      <c r="B13" s="7" t="s">
        <v>47</v>
      </c>
      <c r="C13" s="7" t="s">
        <v>95</v>
      </c>
      <c r="D13" s="8">
        <v>83.13</v>
      </c>
      <c r="E13" s="8" t="s">
        <v>33</v>
      </c>
      <c r="F13" s="8" t="s">
        <v>15</v>
      </c>
      <c r="G13" s="12">
        <v>45458</v>
      </c>
      <c r="H13" s="12">
        <v>45640</v>
      </c>
      <c r="I13" s="7">
        <f>H13-G13+1</f>
        <v>183</v>
      </c>
      <c r="J13" s="7" t="s">
        <v>94</v>
      </c>
      <c r="K13" s="17">
        <v>15337.49</v>
      </c>
      <c r="L13" s="17">
        <f t="shared" si="0"/>
        <v>14071.0917431193</v>
      </c>
      <c r="M13" s="18">
        <v>0.12</v>
      </c>
      <c r="N13" s="17">
        <f t="shared" si="1"/>
        <v>1688.53100917431</v>
      </c>
    </row>
    <row r="14" s="6" customFormat="1" ht="21" customHeight="1" spans="2:14">
      <c r="B14" s="7" t="s">
        <v>60</v>
      </c>
      <c r="C14" s="7" t="s">
        <v>51</v>
      </c>
      <c r="D14" s="8">
        <v>624.71</v>
      </c>
      <c r="E14" s="8" t="s">
        <v>52</v>
      </c>
      <c r="F14" s="8" t="s">
        <v>15</v>
      </c>
      <c r="G14" s="12">
        <v>45430</v>
      </c>
      <c r="H14" s="12">
        <v>45521</v>
      </c>
      <c r="I14" s="7">
        <f>H14-G14+1</f>
        <v>92</v>
      </c>
      <c r="J14" s="7" t="s">
        <v>96</v>
      </c>
      <c r="K14" s="17">
        <v>85210.44</v>
      </c>
      <c r="L14" s="17">
        <f t="shared" si="0"/>
        <v>78174.7155963303</v>
      </c>
      <c r="M14" s="18">
        <v>0.12</v>
      </c>
      <c r="N14" s="16">
        <f t="shared" si="1"/>
        <v>9380.96587155963</v>
      </c>
    </row>
    <row r="15" spans="11:14">
      <c r="K15" s="26"/>
      <c r="L15" s="27">
        <f>SUM(L4:L14)</f>
        <v>125449.550458716</v>
      </c>
      <c r="N15" s="27">
        <f>SUM(N4:N14)</f>
        <v>15053.9460550459</v>
      </c>
    </row>
  </sheetData>
  <mergeCells count="9">
    <mergeCell ref="G3:H3"/>
    <mergeCell ref="D6:D10"/>
    <mergeCell ref="G6:G10"/>
    <mergeCell ref="H6:H10"/>
    <mergeCell ref="I6:I10"/>
    <mergeCell ref="J6:J10"/>
    <mergeCell ref="K6:K10"/>
    <mergeCell ref="L6:L10"/>
    <mergeCell ref="N6:N10"/>
  </mergeCells>
  <pageMargins left="0.75" right="0.236111111111111" top="1" bottom="1" header="0.5" footer="0.5"/>
  <pageSetup paperSize="9" scale="86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L21"/>
  <sheetViews>
    <sheetView workbookViewId="0">
      <selection activeCell="F12" sqref="F12:F13"/>
    </sheetView>
  </sheetViews>
  <sheetFormatPr defaultColWidth="9" defaultRowHeight="13.5"/>
  <cols>
    <col min="5" max="5" width="12.625" customWidth="1"/>
    <col min="6" max="6" width="14.375" customWidth="1"/>
    <col min="7" max="8" width="17.875" customWidth="1"/>
    <col min="10" max="10" width="9.75" customWidth="1"/>
    <col min="11" max="11" width="13.375" customWidth="1"/>
    <col min="12" max="12" width="10.375"/>
  </cols>
  <sheetData>
    <row r="3" spans="5:11">
      <c r="E3" s="1" t="s">
        <v>97</v>
      </c>
      <c r="F3" s="1" t="s">
        <v>98</v>
      </c>
      <c r="G3" s="1" t="s">
        <v>99</v>
      </c>
      <c r="H3" s="1" t="s">
        <v>100</v>
      </c>
      <c r="I3" s="1" t="s">
        <v>101</v>
      </c>
      <c r="J3" s="1" t="s">
        <v>102</v>
      </c>
      <c r="K3" s="1" t="s">
        <v>103</v>
      </c>
    </row>
    <row r="4" spans="5:12">
      <c r="E4" t="s">
        <v>60</v>
      </c>
      <c r="F4" s="2">
        <v>2886448</v>
      </c>
      <c r="G4" s="2">
        <v>2886448</v>
      </c>
      <c r="H4" s="3">
        <v>324.32</v>
      </c>
      <c r="I4" s="3">
        <v>0.7</v>
      </c>
      <c r="J4" s="4">
        <v>45505</v>
      </c>
      <c r="K4" s="4">
        <v>73050</v>
      </c>
      <c r="L4" t="s">
        <v>15</v>
      </c>
    </row>
    <row r="5" spans="5:12">
      <c r="E5" t="s">
        <v>104</v>
      </c>
      <c r="F5" s="2">
        <v>525654</v>
      </c>
      <c r="G5" s="2">
        <v>525654</v>
      </c>
      <c r="H5" s="3">
        <v>60.42</v>
      </c>
      <c r="I5" s="3">
        <v>0.7</v>
      </c>
      <c r="J5" s="4">
        <v>45474</v>
      </c>
      <c r="K5" s="4">
        <v>73050</v>
      </c>
      <c r="L5" t="s">
        <v>15</v>
      </c>
    </row>
    <row r="6" spans="5:12">
      <c r="E6" t="s">
        <v>105</v>
      </c>
      <c r="F6" s="2">
        <v>5559919</v>
      </c>
      <c r="G6" s="2">
        <v>5559919</v>
      </c>
      <c r="H6" s="3">
        <v>624.71</v>
      </c>
      <c r="I6" s="3">
        <v>0.7</v>
      </c>
      <c r="J6" s="4">
        <v>45444</v>
      </c>
      <c r="K6" s="4">
        <v>73050</v>
      </c>
      <c r="L6" t="s">
        <v>15</v>
      </c>
    </row>
    <row r="7" spans="5:12">
      <c r="E7" t="s">
        <v>31</v>
      </c>
      <c r="F7" s="2">
        <v>78872</v>
      </c>
      <c r="G7" s="2">
        <v>178872</v>
      </c>
      <c r="H7" s="3">
        <v>20.56</v>
      </c>
      <c r="I7" s="3">
        <v>0.7</v>
      </c>
      <c r="J7" s="4">
        <v>45444</v>
      </c>
      <c r="K7" s="4">
        <v>73050</v>
      </c>
      <c r="L7" t="s">
        <v>15</v>
      </c>
    </row>
    <row r="8" spans="5:12">
      <c r="E8" t="s">
        <v>106</v>
      </c>
      <c r="F8" s="2">
        <v>1514148</v>
      </c>
      <c r="G8" s="2">
        <v>1514148</v>
      </c>
      <c r="H8" s="3">
        <v>174.04</v>
      </c>
      <c r="I8" s="3">
        <v>0.7</v>
      </c>
      <c r="J8" s="4">
        <v>45444</v>
      </c>
      <c r="K8" s="4">
        <v>73050</v>
      </c>
      <c r="L8" t="s">
        <v>15</v>
      </c>
    </row>
    <row r="9" spans="5:12">
      <c r="E9" t="s">
        <v>47</v>
      </c>
      <c r="F9" s="2">
        <v>723231</v>
      </c>
      <c r="G9" s="2">
        <v>723231</v>
      </c>
      <c r="H9" s="3">
        <v>83.13</v>
      </c>
      <c r="I9" s="3">
        <v>0.7</v>
      </c>
      <c r="J9" s="4">
        <v>45444</v>
      </c>
      <c r="K9" s="4">
        <v>73050</v>
      </c>
      <c r="L9" t="s">
        <v>15</v>
      </c>
    </row>
    <row r="10" spans="5:12">
      <c r="E10" t="s">
        <v>36</v>
      </c>
      <c r="F10" s="2">
        <v>155469</v>
      </c>
      <c r="G10" s="2">
        <v>155469</v>
      </c>
      <c r="H10" s="3">
        <v>17.87</v>
      </c>
      <c r="I10" s="3">
        <v>0.7</v>
      </c>
      <c r="J10" s="4">
        <v>45444</v>
      </c>
      <c r="K10" s="4">
        <v>73050</v>
      </c>
      <c r="L10" t="s">
        <v>15</v>
      </c>
    </row>
    <row r="11" spans="5:12">
      <c r="E11" t="s">
        <v>24</v>
      </c>
      <c r="F11" s="2">
        <v>415957.5</v>
      </c>
      <c r="G11" s="2">
        <v>415957.5</v>
      </c>
      <c r="H11" s="3">
        <v>29.19</v>
      </c>
      <c r="I11" s="3">
        <v>0.7</v>
      </c>
      <c r="J11" s="4">
        <v>45413</v>
      </c>
      <c r="K11" s="4">
        <v>73050</v>
      </c>
      <c r="L11" t="s">
        <v>15</v>
      </c>
    </row>
    <row r="12" spans="4:12">
      <c r="D12" t="s">
        <v>107</v>
      </c>
      <c r="E12" t="s">
        <v>64</v>
      </c>
      <c r="F12" s="2">
        <v>1224960</v>
      </c>
      <c r="G12" s="3">
        <v>0</v>
      </c>
      <c r="H12" s="3">
        <v>0</v>
      </c>
      <c r="I12" s="3">
        <v>0.7</v>
      </c>
      <c r="J12" s="4">
        <v>45323</v>
      </c>
      <c r="K12" s="4">
        <v>73050</v>
      </c>
      <c r="L12" t="s">
        <v>78</v>
      </c>
    </row>
    <row r="13" spans="4:12">
      <c r="D13" t="s">
        <v>77</v>
      </c>
      <c r="E13" t="s">
        <v>76</v>
      </c>
      <c r="F13" s="2">
        <v>6372750</v>
      </c>
      <c r="G13" s="3">
        <v>0</v>
      </c>
      <c r="H13" s="3">
        <v>0</v>
      </c>
      <c r="I13" s="3">
        <v>0.7</v>
      </c>
      <c r="J13" s="4">
        <v>45292</v>
      </c>
      <c r="K13" s="4">
        <v>73050</v>
      </c>
      <c r="L13" t="s">
        <v>78</v>
      </c>
    </row>
    <row r="14" spans="5:12">
      <c r="E14" t="s">
        <v>108</v>
      </c>
      <c r="F14" s="2">
        <v>1361202</v>
      </c>
      <c r="G14" s="2">
        <v>1361202</v>
      </c>
      <c r="H14" s="3">
        <v>156.46</v>
      </c>
      <c r="I14" s="3">
        <v>0.7</v>
      </c>
      <c r="J14" s="4">
        <v>45292</v>
      </c>
      <c r="K14" s="4">
        <v>45322</v>
      </c>
      <c r="L14" t="s">
        <v>15</v>
      </c>
    </row>
    <row r="15" spans="5:12">
      <c r="E15" t="s">
        <v>109</v>
      </c>
      <c r="F15" s="2">
        <v>730191</v>
      </c>
      <c r="G15" s="2">
        <v>730191</v>
      </c>
      <c r="H15" s="3">
        <v>83.93</v>
      </c>
      <c r="I15" s="3">
        <v>0.7</v>
      </c>
      <c r="J15" s="4">
        <v>45292</v>
      </c>
      <c r="K15" s="4">
        <v>73050</v>
      </c>
      <c r="L15" t="s">
        <v>15</v>
      </c>
    </row>
    <row r="16" spans="6:7">
      <c r="F16">
        <f>SUM(F4:F15)</f>
        <v>21548801.5</v>
      </c>
      <c r="G16">
        <f>SUM(G4:G15)</f>
        <v>14051091.5</v>
      </c>
    </row>
    <row r="17" spans="7:7">
      <c r="G17">
        <f>F16-G16</f>
        <v>7497710</v>
      </c>
    </row>
    <row r="18" spans="6:7">
      <c r="F18">
        <f>F16*0.7</f>
        <v>15084161.05</v>
      </c>
      <c r="G18">
        <f>G17*0.7</f>
        <v>5248397</v>
      </c>
    </row>
    <row r="19" spans="7:7">
      <c r="G19">
        <f>G18/2</f>
        <v>2624198.5</v>
      </c>
    </row>
    <row r="20" spans="7:7">
      <c r="G20">
        <v>0.12</v>
      </c>
    </row>
    <row r="21" spans="7:7">
      <c r="G21">
        <f>G19*G20</f>
        <v>314903.82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2024从租计征</vt:lpstr>
      <vt:lpstr>2024年从价计征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Lucy蓉</cp:lastModifiedBy>
  <dcterms:created xsi:type="dcterms:W3CDTF">2024-04-03T07:34:00Z</dcterms:created>
  <dcterms:modified xsi:type="dcterms:W3CDTF">2024-10-15T08:28:20Z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951C6A24AC1C411EA7182158732A799E_11</vt:lpwstr>
  </property>
  <property fmtid="{D5CDD505-2E9C-101B-9397-08002B2CF9AE}" pid="3" name="KSOProductBuildVer">
    <vt:lpwstr>2052-12.1.0.18276</vt:lpwstr>
  </property>
</Properties>
</file>