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410" windowHeight="12840" activeTab="2"/>
  </bookViews>
  <sheets>
    <sheet name="7月" sheetId="1" r:id="rId1"/>
    <sheet name="8月" sheetId="2" r:id="rId2"/>
    <sheet name="9月" sheetId="3" r:id="rId3"/>
    <sheet name="Sheet1" sheetId="4" r:id="rId4"/>
  </sheets>
  <externalReferences>
    <externalReference r:id="rId5"/>
  </externalReferences>
  <calcPr calcId="144525"/>
</workbook>
</file>

<file path=xl/sharedStrings.xml><?xml version="1.0" encoding="utf-8"?>
<sst xmlns="http://schemas.openxmlformats.org/spreadsheetml/2006/main" count="328" uniqueCount="154">
  <si>
    <t>猪肉6.15订单</t>
  </si>
  <si>
    <t>单价（含税）</t>
  </si>
  <si>
    <t>重量（公斤）</t>
  </si>
  <si>
    <t>金额（含税）</t>
  </si>
  <si>
    <t>票号</t>
  </si>
  <si>
    <t>04853832</t>
  </si>
  <si>
    <t>04853833</t>
  </si>
  <si>
    <t>04853834</t>
  </si>
  <si>
    <t>合计</t>
  </si>
  <si>
    <t>04853835</t>
  </si>
  <si>
    <t>04853836</t>
  </si>
  <si>
    <t>04853837</t>
  </si>
  <si>
    <t>04853838</t>
  </si>
  <si>
    <t>04853839</t>
  </si>
  <si>
    <t>04853840</t>
  </si>
  <si>
    <t>04853841</t>
  </si>
  <si>
    <t>04853846</t>
  </si>
  <si>
    <t>04853844</t>
  </si>
  <si>
    <t>04853845</t>
  </si>
  <si>
    <t>猪肉6.19订单</t>
  </si>
  <si>
    <t>04853847</t>
  </si>
  <si>
    <t>04853849</t>
  </si>
  <si>
    <t>04853850</t>
  </si>
  <si>
    <t>04853851</t>
  </si>
  <si>
    <t>04853852</t>
  </si>
  <si>
    <t>04853853</t>
  </si>
  <si>
    <t>04853855</t>
  </si>
  <si>
    <t>04853854</t>
  </si>
  <si>
    <t>04853856</t>
  </si>
  <si>
    <t>04853857</t>
  </si>
  <si>
    <t>猪肉6.24订单</t>
  </si>
  <si>
    <t>猪肉6.25订单</t>
  </si>
  <si>
    <t>04944964</t>
  </si>
  <si>
    <t>04944973</t>
  </si>
  <si>
    <t>04944965</t>
  </si>
  <si>
    <t>04944974</t>
  </si>
  <si>
    <t>04944966</t>
  </si>
  <si>
    <t>04944976</t>
  </si>
  <si>
    <t>04944977</t>
  </si>
  <si>
    <t>04944978</t>
  </si>
  <si>
    <t>04944967</t>
  </si>
  <si>
    <t>04944979</t>
  </si>
  <si>
    <t>04944968</t>
  </si>
  <si>
    <t>04944980</t>
  </si>
  <si>
    <t>04944969</t>
  </si>
  <si>
    <t>04944981</t>
  </si>
  <si>
    <t>04944971</t>
  </si>
  <si>
    <t>04944982</t>
  </si>
  <si>
    <t>04944972</t>
  </si>
  <si>
    <t>04944983</t>
  </si>
  <si>
    <t>总计</t>
  </si>
  <si>
    <t>8张</t>
  </si>
  <si>
    <t>04944984</t>
  </si>
  <si>
    <t>猪肉6.26订单</t>
  </si>
  <si>
    <t>04944991</t>
  </si>
  <si>
    <t>11张</t>
  </si>
  <si>
    <t>04944985</t>
  </si>
  <si>
    <t>猪肉6.27订单</t>
  </si>
  <si>
    <t>04944986</t>
  </si>
  <si>
    <t>04944995</t>
  </si>
  <si>
    <t>04944996</t>
  </si>
  <si>
    <t>04944987</t>
  </si>
  <si>
    <t>04944988</t>
  </si>
  <si>
    <t>04944989</t>
  </si>
  <si>
    <t>04944997</t>
  </si>
  <si>
    <t>04944998</t>
  </si>
  <si>
    <t>04944990</t>
  </si>
  <si>
    <t>04944999</t>
  </si>
  <si>
    <t>04944993</t>
  </si>
  <si>
    <t>04945000</t>
  </si>
  <si>
    <t>04944994</t>
  </si>
  <si>
    <t>05030501</t>
  </si>
  <si>
    <t>05030503</t>
  </si>
  <si>
    <t>9张</t>
  </si>
  <si>
    <t>猪肉6.28订单</t>
  </si>
  <si>
    <t>05030504</t>
  </si>
  <si>
    <t>05030507</t>
  </si>
  <si>
    <t>05030506</t>
  </si>
  <si>
    <t>05030509</t>
  </si>
  <si>
    <t>05030505</t>
  </si>
  <si>
    <t>05030508</t>
  </si>
  <si>
    <t>猪肉6.29订单</t>
  </si>
  <si>
    <t>05030515</t>
  </si>
  <si>
    <t>05030510</t>
  </si>
  <si>
    <t>05030516</t>
  </si>
  <si>
    <t>05030517</t>
  </si>
  <si>
    <t>05030511</t>
  </si>
  <si>
    <t>05030512</t>
  </si>
  <si>
    <t>05030518</t>
  </si>
  <si>
    <t>05030521</t>
  </si>
  <si>
    <t>05030513</t>
  </si>
  <si>
    <t>05030514</t>
  </si>
  <si>
    <t>05030519</t>
  </si>
  <si>
    <t>05030522</t>
  </si>
  <si>
    <t>05030523</t>
  </si>
  <si>
    <t>汇总</t>
  </si>
  <si>
    <t>订单</t>
  </si>
  <si>
    <t>价税合计</t>
  </si>
  <si>
    <t>发票份数</t>
  </si>
  <si>
    <t>05030520</t>
  </si>
  <si>
    <t>8月+7月销售收入</t>
  </si>
  <si>
    <t>剩余</t>
  </si>
  <si>
    <t>8月收回发票</t>
  </si>
  <si>
    <t xml:space="preserve">创享供应链管理服务有限公司发票明细签收回执单 </t>
  </si>
  <si>
    <t>猪肉6.30订单</t>
  </si>
  <si>
    <t>05030525</t>
  </si>
  <si>
    <t>05030534</t>
  </si>
  <si>
    <t>05030526</t>
  </si>
  <si>
    <t>05030527</t>
  </si>
  <si>
    <t>05030528</t>
  </si>
  <si>
    <t>05030529</t>
  </si>
  <si>
    <t>05030530</t>
  </si>
  <si>
    <t>05030531</t>
  </si>
  <si>
    <t>05030532</t>
  </si>
  <si>
    <t>05030533</t>
  </si>
  <si>
    <t>10张</t>
  </si>
  <si>
    <t>猪肉7.1订单</t>
  </si>
  <si>
    <t>05030536</t>
  </si>
  <si>
    <t>05030535</t>
  </si>
  <si>
    <t>05030538</t>
  </si>
  <si>
    <t>05030539</t>
  </si>
  <si>
    <t>05030540</t>
  </si>
  <si>
    <t>05030541</t>
  </si>
  <si>
    <t>05030542</t>
  </si>
  <si>
    <t>05030543</t>
  </si>
  <si>
    <t>05030544</t>
  </si>
  <si>
    <t>05030545</t>
  </si>
  <si>
    <t>猪肉7.2订单</t>
  </si>
  <si>
    <t>05030546</t>
  </si>
  <si>
    <t>05030551</t>
  </si>
  <si>
    <t>05030547</t>
  </si>
  <si>
    <t>05030548</t>
  </si>
  <si>
    <t>05030549</t>
  </si>
  <si>
    <t>05030550</t>
  </si>
  <si>
    <t>05030552</t>
  </si>
  <si>
    <t>05030553</t>
  </si>
  <si>
    <t>05003317</t>
  </si>
  <si>
    <t>05003318</t>
  </si>
  <si>
    <t>猪肉7.22订单</t>
  </si>
  <si>
    <t>05003319</t>
  </si>
  <si>
    <t>05003320</t>
  </si>
  <si>
    <t>05003321</t>
  </si>
  <si>
    <t>05003322</t>
  </si>
  <si>
    <t>05003324</t>
  </si>
  <si>
    <t>05003323</t>
  </si>
  <si>
    <t>05003325</t>
  </si>
  <si>
    <t>05003326</t>
  </si>
  <si>
    <t>05003327</t>
  </si>
  <si>
    <t>发票已送达贵公司，请签收人核对无误后签字</t>
  </si>
  <si>
    <t>签字：</t>
  </si>
  <si>
    <t>时间：</t>
  </si>
  <si>
    <t>9月销售收入</t>
  </si>
  <si>
    <t>9月收回发票</t>
  </si>
  <si>
    <t>猪肉7.29订单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</si>
</sst>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&quot;￥&quot;#,##0.00_);[Red]\(&quot;￥&quot;#,##0.00\)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6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14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14" borderId="17" applyNumberFormat="0" applyAlignment="0" applyProtection="0">
      <alignment vertical="center"/>
    </xf>
    <xf numFmtId="0" fontId="18" fillId="14" borderId="13" applyNumberFormat="0" applyAlignment="0" applyProtection="0">
      <alignment vertical="center"/>
    </xf>
    <xf numFmtId="0" fontId="19" fillId="15" borderId="18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vertical="center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2" borderId="1" xfId="0" applyNumberFormat="1" applyFill="1" applyBorder="1" applyAlignment="1">
      <alignment horizontal="center" vertical="center"/>
    </xf>
    <xf numFmtId="177" fontId="0" fillId="2" borderId="1" xfId="0" applyNumberFormat="1" applyFill="1" applyBorder="1">
      <alignment vertical="center"/>
    </xf>
    <xf numFmtId="177" fontId="2" fillId="3" borderId="1" xfId="0" applyNumberFormat="1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177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77" fontId="1" fillId="0" borderId="1" xfId="0" applyNumberFormat="1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7" fontId="3" fillId="2" borderId="1" xfId="0" applyNumberFormat="1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right" vertical="center"/>
    </xf>
    <xf numFmtId="177" fontId="3" fillId="2" borderId="5" xfId="0" applyNumberFormat="1" applyFont="1" applyFill="1" applyBorder="1" applyAlignment="1">
      <alignment horizontal="right" vertical="center"/>
    </xf>
    <xf numFmtId="0" fontId="0" fillId="0" borderId="2" xfId="0" applyBorder="1">
      <alignment vertical="center"/>
    </xf>
    <xf numFmtId="4" fontId="3" fillId="0" borderId="2" xfId="0" applyNumberFormat="1" applyFont="1" applyBorder="1" applyAlignment="1">
      <alignment horizontal="center" vertical="center"/>
    </xf>
    <xf numFmtId="177" fontId="2" fillId="3" borderId="6" xfId="0" applyNumberFormat="1" applyFont="1" applyFill="1" applyBorder="1" applyAlignment="1">
      <alignment horizontal="center" vertical="center"/>
    </xf>
    <xf numFmtId="44" fontId="1" fillId="0" borderId="1" xfId="0" applyNumberFormat="1" applyFont="1" applyBorder="1">
      <alignment vertical="center"/>
    </xf>
    <xf numFmtId="0" fontId="1" fillId="0" borderId="1" xfId="0" applyFont="1" applyBorder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77" fontId="3" fillId="0" borderId="1" xfId="0" applyNumberFormat="1" applyFont="1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1" fillId="0" borderId="0" xfId="0" applyFont="1" applyAlignment="1">
      <alignment horizontal="center" vertical="center"/>
    </xf>
    <xf numFmtId="177" fontId="1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NumberFormat="1" applyFont="1" applyBorder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>
      <alignment vertical="center"/>
    </xf>
    <xf numFmtId="177" fontId="2" fillId="4" borderId="1" xfId="0" applyNumberFormat="1" applyFont="1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vertical="center"/>
    </xf>
    <xf numFmtId="177" fontId="2" fillId="4" borderId="10" xfId="0" applyNumberFormat="1" applyFont="1" applyFill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>
      <alignment vertical="center"/>
    </xf>
    <xf numFmtId="0" fontId="0" fillId="0" borderId="5" xfId="0" applyBorder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177" fontId="1" fillId="0" borderId="0" xfId="0" applyNumberFormat="1" applyFont="1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vertical="center"/>
    </xf>
    <xf numFmtId="4" fontId="3" fillId="0" borderId="0" xfId="0" applyNumberFormat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  <xf numFmtId="177" fontId="4" fillId="4" borderId="1" xfId="0" applyNumberFormat="1" applyFont="1" applyFill="1" applyBorder="1" applyAlignment="1">
      <alignment horizontal="center" vertical="center"/>
    </xf>
    <xf numFmtId="44" fontId="1" fillId="0" borderId="0" xfId="0" applyNumberFormat="1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0" fillId="0" borderId="0" xfId="0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vertical="center"/>
    </xf>
    <xf numFmtId="44" fontId="0" fillId="0" borderId="0" xfId="0" applyNumberFormat="1">
      <alignment vertical="center"/>
    </xf>
    <xf numFmtId="44" fontId="0" fillId="0" borderId="1" xfId="0" applyNumberFormat="1" applyBorder="1">
      <alignment vertical="center"/>
    </xf>
    <xf numFmtId="44" fontId="0" fillId="2" borderId="1" xfId="0" applyNumberFormat="1" applyFill="1" applyBorder="1">
      <alignment vertical="center"/>
    </xf>
    <xf numFmtId="0" fontId="0" fillId="2" borderId="1" xfId="0" applyFill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quotePrefix="1">
      <alignment vertical="center"/>
    </xf>
    <xf numFmtId="0" fontId="1" fillId="0" borderId="1" xfId="0" applyNumberFormat="1" applyFont="1" applyBorder="1" quotePrefix="1">
      <alignment vertical="center"/>
    </xf>
    <xf numFmtId="0" fontId="1" fillId="0" borderId="1" xfId="0" applyFont="1" applyBorder="1" quotePrefix="1">
      <alignment vertical="center"/>
    </xf>
    <xf numFmtId="0" fontId="1" fillId="0" borderId="1" xfId="0" applyFont="1" applyBorder="1" applyAlignment="1" quotePrefix="1">
      <alignment vertical="center"/>
    </xf>
    <xf numFmtId="0" fontId="1" fillId="0" borderId="5" xfId="0" applyFont="1" applyBorder="1" applyAlignment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ocuments\WeChat%20Files\wxid_r3t19n31mcs422\FileStorage\File\2023-07\&#65288;&#20911;&#24433;&#65289;2023&#24180;&#21019;&#20139;&#20379;&#24212;&#38142;&#36141;&#38144;&#21488;&#36134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营销日报"/>
      <sheetName val="资金汇总表"/>
      <sheetName val="中恒-共兴销售统计表"/>
      <sheetName val="浙商-捷田销售统计表"/>
      <sheetName val="东莞绿色-北京雄略佳农"/>
      <sheetName val="东莞绿色-晨滇滇"/>
      <sheetName val="东山博凡-支付宝创享"/>
      <sheetName val="华之坤-北京雄略佳农"/>
      <sheetName val="杭州云渊盛旅-北京雄略佳农"/>
      <sheetName val="哈密雄峰果业-晨滇滇"/>
      <sheetName val="山海飞鲟-上海天玑"/>
      <sheetName val="东山博凡-创享（梓宝）"/>
      <sheetName val="飞鲟-贵州农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0">
          <cell r="R10">
            <v>1017492.85</v>
          </cell>
        </row>
        <row r="23">
          <cell r="R23">
            <v>1050822.7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topLeftCell="A10" workbookViewId="0">
      <selection activeCell="D48" sqref="D48"/>
    </sheetView>
  </sheetViews>
  <sheetFormatPr defaultColWidth="9" defaultRowHeight="13.5" outlineLevelCol="6"/>
  <cols>
    <col min="1" max="1" width="12.25" customWidth="1"/>
    <col min="2" max="2" width="10.875" customWidth="1"/>
    <col min="3" max="3" width="11.125" customWidth="1"/>
    <col min="4" max="4" width="17.875" style="85" customWidth="1"/>
    <col min="6" max="6" width="11.5" hidden="1" customWidth="1"/>
    <col min="7" max="7" width="9" hidden="1" customWidth="1"/>
  </cols>
  <sheetData>
    <row r="1" spans="1:5">
      <c r="A1" s="1" t="s">
        <v>0</v>
      </c>
      <c r="B1" s="1" t="s">
        <v>1</v>
      </c>
      <c r="C1" s="1" t="s">
        <v>2</v>
      </c>
      <c r="D1" s="86" t="s">
        <v>3</v>
      </c>
      <c r="E1" s="1" t="s">
        <v>4</v>
      </c>
    </row>
    <row r="2" spans="1:5">
      <c r="A2" s="5">
        <v>1</v>
      </c>
      <c r="B2" s="5">
        <v>17.34</v>
      </c>
      <c r="C2" s="1">
        <v>6207.4</v>
      </c>
      <c r="D2" s="86">
        <f>107636.32+2.6</f>
        <v>107638.92</v>
      </c>
      <c r="E2" s="94" t="s">
        <v>5</v>
      </c>
    </row>
    <row r="3" spans="1:5">
      <c r="A3" s="5"/>
      <c r="B3" s="5"/>
      <c r="C3" s="1">
        <v>6207.4</v>
      </c>
      <c r="D3" s="86">
        <v>107636.32</v>
      </c>
      <c r="E3" s="94" t="s">
        <v>6</v>
      </c>
    </row>
    <row r="4" spans="1:5">
      <c r="A4" s="5"/>
      <c r="B4" s="5"/>
      <c r="C4" s="1">
        <v>400</v>
      </c>
      <c r="D4" s="86">
        <v>6935.99</v>
      </c>
      <c r="E4" s="94" t="s">
        <v>7</v>
      </c>
    </row>
    <row r="5" spans="1:5">
      <c r="A5" s="5"/>
      <c r="B5" s="5" t="s">
        <v>8</v>
      </c>
      <c r="C5" s="1">
        <f>SUM(C2:C4)</f>
        <v>12814.8</v>
      </c>
      <c r="D5" s="87">
        <f>SUM(D2:D4)</f>
        <v>222211.23</v>
      </c>
      <c r="E5" s="1"/>
    </row>
    <row r="6" spans="1:5">
      <c r="A6" s="5">
        <v>2</v>
      </c>
      <c r="B6" s="5">
        <v>17.54</v>
      </c>
      <c r="C6" s="1">
        <v>5800</v>
      </c>
      <c r="D6" s="86">
        <v>101732</v>
      </c>
      <c r="E6" s="94" t="s">
        <v>9</v>
      </c>
    </row>
    <row r="7" spans="1:5">
      <c r="A7" s="5"/>
      <c r="B7" s="5"/>
      <c r="C7" s="1">
        <v>6160</v>
      </c>
      <c r="D7" s="86">
        <v>108046.4</v>
      </c>
      <c r="E7" s="94" t="s">
        <v>10</v>
      </c>
    </row>
    <row r="8" spans="1:5">
      <c r="A8" s="5"/>
      <c r="B8" s="5"/>
      <c r="C8" s="1">
        <v>4000</v>
      </c>
      <c r="D8" s="86">
        <v>70160</v>
      </c>
      <c r="E8" s="94" t="s">
        <v>11</v>
      </c>
    </row>
    <row r="9" spans="1:5">
      <c r="A9" s="5"/>
      <c r="B9" s="5" t="s">
        <v>8</v>
      </c>
      <c r="C9" s="1">
        <f>SUM(C6:C8)</f>
        <v>15960</v>
      </c>
      <c r="D9" s="87">
        <f>SUM(D6:D8)</f>
        <v>279938.4</v>
      </c>
      <c r="E9" s="1"/>
    </row>
    <row r="10" spans="1:5">
      <c r="A10" s="5">
        <v>3</v>
      </c>
      <c r="B10" s="5">
        <v>17.44</v>
      </c>
      <c r="C10" s="1">
        <v>2193.5</v>
      </c>
      <c r="D10" s="86">
        <v>38254.64</v>
      </c>
      <c r="E10" s="94" t="s">
        <v>12</v>
      </c>
    </row>
    <row r="11" spans="1:5">
      <c r="A11" s="5"/>
      <c r="B11" s="5"/>
      <c r="C11" s="1">
        <v>6245</v>
      </c>
      <c r="D11" s="86">
        <v>108912.8</v>
      </c>
      <c r="E11" s="94" t="s">
        <v>13</v>
      </c>
    </row>
    <row r="12" spans="1:5">
      <c r="A12" s="5"/>
      <c r="B12" s="5"/>
      <c r="C12" s="1">
        <v>1255</v>
      </c>
      <c r="D12" s="86">
        <v>21887.2</v>
      </c>
      <c r="E12" s="94" t="s">
        <v>14</v>
      </c>
    </row>
    <row r="13" spans="1:5">
      <c r="A13" s="5"/>
      <c r="B13" s="5">
        <v>17.14</v>
      </c>
      <c r="C13" s="1">
        <v>5000</v>
      </c>
      <c r="D13" s="86">
        <v>85700</v>
      </c>
      <c r="E13" s="94" t="s">
        <v>15</v>
      </c>
    </row>
    <row r="14" spans="1:5">
      <c r="A14" s="5"/>
      <c r="B14" s="5"/>
      <c r="C14" s="1">
        <v>101</v>
      </c>
      <c r="D14" s="86">
        <v>1731.14</v>
      </c>
      <c r="E14" s="94" t="s">
        <v>16</v>
      </c>
    </row>
    <row r="15" spans="1:5">
      <c r="A15" s="5"/>
      <c r="B15" s="5" t="s">
        <v>8</v>
      </c>
      <c r="C15" s="1">
        <f>SUM(C10:C14)</f>
        <v>14794.5</v>
      </c>
      <c r="D15" s="87">
        <f>SUM(D10:D14)</f>
        <v>256485.78</v>
      </c>
      <c r="E15" s="1"/>
    </row>
    <row r="16" spans="1:5">
      <c r="A16" s="5">
        <v>4</v>
      </c>
      <c r="B16" s="5">
        <v>17.54</v>
      </c>
      <c r="C16" s="1">
        <v>6158</v>
      </c>
      <c r="D16" s="86">
        <v>108011.32</v>
      </c>
      <c r="E16" s="94" t="s">
        <v>17</v>
      </c>
    </row>
    <row r="17" spans="1:5">
      <c r="A17" s="5"/>
      <c r="B17" s="5"/>
      <c r="C17" s="1">
        <v>1600</v>
      </c>
      <c r="D17" s="86">
        <v>28064</v>
      </c>
      <c r="E17" s="94" t="s">
        <v>16</v>
      </c>
    </row>
    <row r="18" spans="1:5">
      <c r="A18" s="5"/>
      <c r="B18" s="5">
        <v>16.94</v>
      </c>
      <c r="C18" s="1">
        <v>6248</v>
      </c>
      <c r="D18" s="86">
        <v>105841.12</v>
      </c>
      <c r="E18" s="94" t="s">
        <v>18</v>
      </c>
    </row>
    <row r="19" spans="1:5">
      <c r="A19" s="5"/>
      <c r="B19" s="5"/>
      <c r="C19" s="1">
        <v>1000</v>
      </c>
      <c r="D19" s="86">
        <v>16940</v>
      </c>
      <c r="E19" s="94" t="s">
        <v>16</v>
      </c>
    </row>
    <row r="20" spans="1:5">
      <c r="A20" s="5"/>
      <c r="B20" s="5" t="s">
        <v>8</v>
      </c>
      <c r="C20" s="1">
        <f>SUM(C16:C19)</f>
        <v>15006</v>
      </c>
      <c r="D20" s="1">
        <f>SUM(D16:D19)</f>
        <v>258856.44</v>
      </c>
      <c r="E20" s="1"/>
    </row>
    <row r="21" spans="1:7">
      <c r="A21" s="1"/>
      <c r="B21" s="1"/>
      <c r="C21" s="1"/>
      <c r="D21" s="87">
        <f>D20+D15+D9+D5</f>
        <v>1017491.85</v>
      </c>
      <c r="E21" s="1"/>
      <c r="F21">
        <f>'[1]山海飞鲟-上海天玑'!$R$10</f>
        <v>1017492.85</v>
      </c>
      <c r="G21">
        <f>F21-D21</f>
        <v>1</v>
      </c>
    </row>
    <row r="22" spans="1:5">
      <c r="A22" s="88"/>
      <c r="B22" s="88"/>
      <c r="C22" s="88"/>
      <c r="D22" s="87"/>
      <c r="E22" s="88"/>
    </row>
    <row r="23" spans="1:5">
      <c r="A23" s="1" t="s">
        <v>19</v>
      </c>
      <c r="B23" s="1" t="s">
        <v>1</v>
      </c>
      <c r="C23" s="1" t="s">
        <v>2</v>
      </c>
      <c r="D23" s="86" t="s">
        <v>3</v>
      </c>
      <c r="E23" s="1" t="s">
        <v>4</v>
      </c>
    </row>
    <row r="24" spans="1:5">
      <c r="A24" s="5">
        <v>1</v>
      </c>
      <c r="B24" s="89">
        <v>17.74</v>
      </c>
      <c r="C24" s="1">
        <v>6044</v>
      </c>
      <c r="D24" s="86">
        <f>107220.56+2.15</f>
        <v>107222.71</v>
      </c>
      <c r="E24" s="94" t="s">
        <v>20</v>
      </c>
    </row>
    <row r="25" spans="1:6">
      <c r="A25" s="5"/>
      <c r="B25" s="90"/>
      <c r="C25">
        <v>6044</v>
      </c>
      <c r="D25" s="86">
        <v>107220.56</v>
      </c>
      <c r="E25" s="94" t="s">
        <v>21</v>
      </c>
      <c r="F25">
        <v>-1</v>
      </c>
    </row>
    <row r="26" spans="1:5">
      <c r="A26" s="5"/>
      <c r="B26" s="90"/>
      <c r="C26" s="1">
        <v>2400</v>
      </c>
      <c r="D26" s="86">
        <v>42575</v>
      </c>
      <c r="E26" s="94" t="s">
        <v>22</v>
      </c>
    </row>
    <row r="27" spans="1:5">
      <c r="A27" s="5"/>
      <c r="B27" s="90"/>
      <c r="C27" s="1">
        <v>3718.7</v>
      </c>
      <c r="D27" s="86">
        <v>65969.74</v>
      </c>
      <c r="E27" s="94" t="s">
        <v>22</v>
      </c>
    </row>
    <row r="28" spans="1:5">
      <c r="A28" s="5"/>
      <c r="B28" s="91" t="s">
        <v>8</v>
      </c>
      <c r="C28" s="1">
        <f>SUM(C24:C27)</f>
        <v>18206.7</v>
      </c>
      <c r="D28" s="87">
        <f>SUM(D24:D27)</f>
        <v>322988.01</v>
      </c>
      <c r="E28" s="1"/>
    </row>
    <row r="29" spans="1:5">
      <c r="A29" s="18">
        <v>2</v>
      </c>
      <c r="B29" s="91">
        <v>17.64</v>
      </c>
      <c r="C29" s="92">
        <v>6089</v>
      </c>
      <c r="D29" s="86">
        <v>107409.96</v>
      </c>
      <c r="E29" s="94" t="s">
        <v>23</v>
      </c>
    </row>
    <row r="30" spans="1:5">
      <c r="A30" s="25"/>
      <c r="B30" s="91"/>
      <c r="C30" s="92">
        <v>1000</v>
      </c>
      <c r="D30" s="86">
        <v>17640</v>
      </c>
      <c r="E30" s="94" t="s">
        <v>24</v>
      </c>
    </row>
    <row r="31" spans="1:5">
      <c r="A31" s="25"/>
      <c r="B31" s="91">
        <v>17.24</v>
      </c>
      <c r="C31" s="1">
        <v>1260.8</v>
      </c>
      <c r="D31" s="86">
        <v>21736.19</v>
      </c>
      <c r="E31" s="94" t="s">
        <v>24</v>
      </c>
    </row>
    <row r="32" spans="1:5">
      <c r="A32" s="25"/>
      <c r="B32" s="91">
        <v>17.04</v>
      </c>
      <c r="C32" s="1">
        <v>1020</v>
      </c>
      <c r="D32" s="86">
        <v>17380.8</v>
      </c>
      <c r="E32" s="94" t="s">
        <v>24</v>
      </c>
    </row>
    <row r="33" spans="1:5">
      <c r="A33" s="22"/>
      <c r="B33" s="5" t="s">
        <v>8</v>
      </c>
      <c r="C33" s="1">
        <f>SUM(C29:C32)</f>
        <v>9369.8</v>
      </c>
      <c r="D33" s="87">
        <f>SUM(D29:D32)</f>
        <v>164166.95</v>
      </c>
      <c r="E33" s="1"/>
    </row>
    <row r="34" spans="1:5">
      <c r="A34" s="18">
        <v>3</v>
      </c>
      <c r="B34" s="18">
        <v>17.64</v>
      </c>
      <c r="C34" s="1">
        <v>1600</v>
      </c>
      <c r="D34" s="86">
        <v>28224</v>
      </c>
      <c r="E34" s="94" t="s">
        <v>24</v>
      </c>
    </row>
    <row r="35" spans="1:5">
      <c r="A35" s="25"/>
      <c r="B35" s="22"/>
      <c r="C35" s="1">
        <v>6073</v>
      </c>
      <c r="D35" s="86">
        <v>107127.72</v>
      </c>
      <c r="E35" s="94" t="s">
        <v>25</v>
      </c>
    </row>
    <row r="36" spans="1:5">
      <c r="A36" s="93"/>
      <c r="B36" s="5">
        <v>17.24</v>
      </c>
      <c r="C36" s="92">
        <v>1385.8</v>
      </c>
      <c r="D36" s="86">
        <v>23891.19</v>
      </c>
      <c r="E36" s="94" t="s">
        <v>24</v>
      </c>
    </row>
    <row r="37" spans="1:5">
      <c r="A37" s="93"/>
      <c r="B37" s="5"/>
      <c r="C37" s="92">
        <v>100</v>
      </c>
      <c r="D37" s="86">
        <v>1724</v>
      </c>
      <c r="E37" s="94" t="s">
        <v>25</v>
      </c>
    </row>
    <row r="38" spans="1:5">
      <c r="A38" s="93"/>
      <c r="B38" s="5"/>
      <c r="C38">
        <v>100</v>
      </c>
      <c r="D38" s="85">
        <v>1724</v>
      </c>
      <c r="E38" s="94" t="s">
        <v>26</v>
      </c>
    </row>
    <row r="39" spans="1:5">
      <c r="A39" s="93"/>
      <c r="B39" s="18">
        <v>17.04</v>
      </c>
      <c r="C39" s="92">
        <v>6338</v>
      </c>
      <c r="D39" s="86">
        <v>107999.52</v>
      </c>
      <c r="E39" s="94" t="s">
        <v>27</v>
      </c>
    </row>
    <row r="40" spans="1:5">
      <c r="A40" s="93"/>
      <c r="B40" s="22"/>
      <c r="C40" s="92">
        <v>200</v>
      </c>
      <c r="D40" s="86">
        <v>3408</v>
      </c>
      <c r="E40" s="94" t="s">
        <v>26</v>
      </c>
    </row>
    <row r="41" spans="1:5">
      <c r="A41" s="22"/>
      <c r="B41" s="5" t="s">
        <v>8</v>
      </c>
      <c r="C41" s="1">
        <f>SUM(C34:C40)</f>
        <v>15796.8</v>
      </c>
      <c r="D41" s="88">
        <f>SUM(D34:D40)</f>
        <v>274098.43</v>
      </c>
      <c r="E41" s="1"/>
    </row>
    <row r="42" spans="1:5">
      <c r="A42" s="5">
        <v>4</v>
      </c>
      <c r="B42" s="5">
        <v>18.04</v>
      </c>
      <c r="C42" s="1">
        <v>5147.6</v>
      </c>
      <c r="D42" s="86">
        <v>92862.7</v>
      </c>
      <c r="E42" s="94" t="s">
        <v>26</v>
      </c>
    </row>
    <row r="43" spans="1:5">
      <c r="A43" s="5"/>
      <c r="B43" s="18">
        <v>17.84</v>
      </c>
      <c r="C43" s="1">
        <v>6000</v>
      </c>
      <c r="D43" s="86">
        <v>107040</v>
      </c>
      <c r="E43" s="94" t="s">
        <v>28</v>
      </c>
    </row>
    <row r="44" spans="1:5">
      <c r="A44" s="5"/>
      <c r="B44" s="22"/>
      <c r="C44" s="1">
        <v>346.2</v>
      </c>
      <c r="D44" s="86">
        <v>6176.21</v>
      </c>
      <c r="E44" s="94" t="s">
        <v>26</v>
      </c>
    </row>
    <row r="45" spans="1:5">
      <c r="A45" s="5"/>
      <c r="B45" s="5">
        <v>17.54</v>
      </c>
      <c r="C45" s="1">
        <v>4760</v>
      </c>
      <c r="D45" s="86">
        <v>83490.4</v>
      </c>
      <c r="E45" s="94" t="s">
        <v>29</v>
      </c>
    </row>
    <row r="46" spans="1:5">
      <c r="A46" s="5"/>
      <c r="B46" s="1" t="s">
        <v>8</v>
      </c>
      <c r="C46" s="1">
        <f>SUM(C42:C45)</f>
        <v>16253.8</v>
      </c>
      <c r="D46" s="88">
        <f>SUM(D42:D45)</f>
        <v>289569.31</v>
      </c>
      <c r="E46" s="1"/>
    </row>
    <row r="47" spans="1:7">
      <c r="A47" s="58"/>
      <c r="B47" s="1"/>
      <c r="C47" s="1"/>
      <c r="D47" s="86">
        <f>D46+D41+D33+D28</f>
        <v>1050822.7</v>
      </c>
      <c r="E47" s="1"/>
      <c r="F47">
        <f>'[1]山海飞鲟-上海天玑'!$R$23</f>
        <v>1050822.7</v>
      </c>
      <c r="G47">
        <f>D47-F47</f>
        <v>0</v>
      </c>
    </row>
    <row r="48" spans="1:5">
      <c r="A48" s="88"/>
      <c r="B48" s="88"/>
      <c r="C48" s="88"/>
      <c r="D48" s="87">
        <f>D47+D21</f>
        <v>2068314.55</v>
      </c>
      <c r="E48" s="88"/>
    </row>
  </sheetData>
  <mergeCells count="20">
    <mergeCell ref="A2:A5"/>
    <mergeCell ref="A6:A9"/>
    <mergeCell ref="A10:A15"/>
    <mergeCell ref="A16:A20"/>
    <mergeCell ref="A24:A28"/>
    <mergeCell ref="A29:A33"/>
    <mergeCell ref="A34:A41"/>
    <mergeCell ref="A42:A46"/>
    <mergeCell ref="B2:B4"/>
    <mergeCell ref="B6:B8"/>
    <mergeCell ref="B10:B12"/>
    <mergeCell ref="B13:B14"/>
    <mergeCell ref="B16:B17"/>
    <mergeCell ref="B18:B19"/>
    <mergeCell ref="B24:B27"/>
    <mergeCell ref="B29:B30"/>
    <mergeCell ref="B34:B35"/>
    <mergeCell ref="B36:B38"/>
    <mergeCell ref="B39:B40"/>
    <mergeCell ref="B43:B44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8"/>
  <sheetViews>
    <sheetView topLeftCell="A34" workbookViewId="0">
      <selection activeCell="D65" sqref="D65"/>
    </sheetView>
  </sheetViews>
  <sheetFormatPr defaultColWidth="9" defaultRowHeight="13.5"/>
  <cols>
    <col min="1" max="1" width="12.125" customWidth="1"/>
    <col min="2" max="2" width="12.25" style="47" customWidth="1"/>
    <col min="3" max="3" width="12.5" style="47" customWidth="1"/>
    <col min="4" max="4" width="15.875" style="48" customWidth="1"/>
    <col min="5" max="5" width="10.375"/>
    <col min="6" max="6" width="14.75" customWidth="1"/>
    <col min="7" max="7" width="14.375" style="47" customWidth="1"/>
    <col min="8" max="8" width="13.375" style="47" customWidth="1"/>
    <col min="9" max="9" width="17.625" customWidth="1"/>
    <col min="10" max="10" width="14.875"/>
    <col min="12" max="13" width="10.125"/>
    <col min="15" max="15" width="12.625"/>
  </cols>
  <sheetData>
    <row r="1" spans="1:10">
      <c r="A1" s="15" t="s">
        <v>30</v>
      </c>
      <c r="B1" s="16" t="s">
        <v>1</v>
      </c>
      <c r="C1" s="16" t="s">
        <v>2</v>
      </c>
      <c r="D1" s="17" t="s">
        <v>3</v>
      </c>
      <c r="E1" s="33" t="s">
        <v>4</v>
      </c>
      <c r="F1" s="15" t="s">
        <v>31</v>
      </c>
      <c r="G1" s="16" t="s">
        <v>1</v>
      </c>
      <c r="H1" s="16" t="s">
        <v>2</v>
      </c>
      <c r="I1" s="32" t="s">
        <v>3</v>
      </c>
      <c r="J1" s="33" t="s">
        <v>4</v>
      </c>
    </row>
    <row r="2" spans="1:10">
      <c r="A2" s="16">
        <v>1</v>
      </c>
      <c r="B2" s="49">
        <v>17.44</v>
      </c>
      <c r="C2" s="20">
        <v>6247.8</v>
      </c>
      <c r="D2" s="21">
        <v>108961.63</v>
      </c>
      <c r="E2" s="95" t="s">
        <v>32</v>
      </c>
      <c r="F2" s="19">
        <v>1</v>
      </c>
      <c r="G2" s="19">
        <v>17.54</v>
      </c>
      <c r="H2" s="20">
        <v>5247.81</v>
      </c>
      <c r="I2" s="21">
        <v>92046.59</v>
      </c>
      <c r="J2" s="96" t="s">
        <v>33</v>
      </c>
    </row>
    <row r="3" spans="1:10">
      <c r="A3" s="16"/>
      <c r="B3" s="19">
        <v>17.24</v>
      </c>
      <c r="C3" s="20">
        <v>6320.2</v>
      </c>
      <c r="D3" s="21">
        <v>108960.25</v>
      </c>
      <c r="E3" s="95" t="s">
        <v>34</v>
      </c>
      <c r="F3" s="26"/>
      <c r="G3" s="26"/>
      <c r="H3" s="20">
        <v>5247.81</v>
      </c>
      <c r="I3" s="21">
        <v>92046.59</v>
      </c>
      <c r="J3" s="96" t="s">
        <v>35</v>
      </c>
    </row>
    <row r="4" spans="1:10">
      <c r="A4" s="16"/>
      <c r="B4" s="23"/>
      <c r="C4" s="20">
        <v>185</v>
      </c>
      <c r="D4" s="21">
        <v>3189.4</v>
      </c>
      <c r="E4" s="95" t="s">
        <v>36</v>
      </c>
      <c r="F4" s="26"/>
      <c r="G4" s="26"/>
      <c r="H4" s="20">
        <v>5247.8</v>
      </c>
      <c r="I4" s="21">
        <v>92046.41</v>
      </c>
      <c r="J4" s="96" t="s">
        <v>37</v>
      </c>
    </row>
    <row r="5" spans="1:10">
      <c r="A5" s="51"/>
      <c r="B5" s="16" t="s">
        <v>8</v>
      </c>
      <c r="C5" s="20">
        <f>SUM(C2:C4)</f>
        <v>12753</v>
      </c>
      <c r="D5" s="27">
        <f>SUM(D2:D4)</f>
        <v>221111.28</v>
      </c>
      <c r="E5" s="33"/>
      <c r="F5" s="26"/>
      <c r="G5" s="26"/>
      <c r="H5" s="20">
        <v>5247.8</v>
      </c>
      <c r="I5" s="21">
        <v>92046.41</v>
      </c>
      <c r="J5" s="96" t="s">
        <v>38</v>
      </c>
    </row>
    <row r="6" spans="1:10">
      <c r="A6" s="19">
        <v>2</v>
      </c>
      <c r="B6" s="16">
        <v>17.44</v>
      </c>
      <c r="C6" s="20">
        <v>4237.6</v>
      </c>
      <c r="D6" s="21">
        <v>73903.74</v>
      </c>
      <c r="E6" s="95" t="s">
        <v>36</v>
      </c>
      <c r="F6" s="23"/>
      <c r="G6" s="23"/>
      <c r="H6" s="20">
        <v>5247.8</v>
      </c>
      <c r="I6" s="21">
        <v>92046.41</v>
      </c>
      <c r="J6" s="96" t="s">
        <v>39</v>
      </c>
    </row>
    <row r="7" spans="1:10">
      <c r="A7" s="26"/>
      <c r="B7" s="16">
        <v>17.24</v>
      </c>
      <c r="C7" s="20">
        <v>5602</v>
      </c>
      <c r="D7" s="21">
        <v>96578.48</v>
      </c>
      <c r="E7" s="95" t="s">
        <v>40</v>
      </c>
      <c r="F7" s="33"/>
      <c r="G7" s="16" t="s">
        <v>8</v>
      </c>
      <c r="H7" s="20">
        <f>SUM(H2:H6)</f>
        <v>26239.02</v>
      </c>
      <c r="I7" s="78">
        <f>SUM(I2:I6)</f>
        <v>460232.41</v>
      </c>
      <c r="J7" s="33"/>
    </row>
    <row r="8" spans="1:10">
      <c r="A8" s="2"/>
      <c r="B8" s="16" t="s">
        <v>8</v>
      </c>
      <c r="C8" s="20">
        <f>C6+C7</f>
        <v>9839.6</v>
      </c>
      <c r="D8" s="27">
        <f>D6+D7</f>
        <v>170482.22</v>
      </c>
      <c r="E8" s="52"/>
      <c r="F8" s="19">
        <v>2</v>
      </c>
      <c r="G8" s="19">
        <v>17.54</v>
      </c>
      <c r="H8" s="20">
        <v>5937.4</v>
      </c>
      <c r="I8" s="21">
        <v>104142</v>
      </c>
      <c r="J8" s="96" t="s">
        <v>41</v>
      </c>
    </row>
    <row r="9" spans="1:10">
      <c r="A9" s="16">
        <v>3</v>
      </c>
      <c r="B9" s="16">
        <v>17.54</v>
      </c>
      <c r="C9" s="20">
        <v>5883.8</v>
      </c>
      <c r="D9" s="21">
        <v>103201.85</v>
      </c>
      <c r="E9" s="95" t="s">
        <v>42</v>
      </c>
      <c r="F9" s="26"/>
      <c r="G9" s="23"/>
      <c r="H9" s="20">
        <f>8937.4-5937.4</f>
        <v>3000</v>
      </c>
      <c r="I9" s="21">
        <v>52620</v>
      </c>
      <c r="J9" s="96" t="s">
        <v>43</v>
      </c>
    </row>
    <row r="10" spans="1:10">
      <c r="A10" s="16"/>
      <c r="B10" s="16">
        <v>17.24</v>
      </c>
      <c r="C10" s="20">
        <v>1796.8</v>
      </c>
      <c r="D10" s="21">
        <v>30976.83</v>
      </c>
      <c r="E10" s="95" t="s">
        <v>44</v>
      </c>
      <c r="F10" s="26"/>
      <c r="G10" s="16">
        <v>17.04</v>
      </c>
      <c r="H10" s="20">
        <v>1664.6</v>
      </c>
      <c r="I10" s="21">
        <v>28364.78</v>
      </c>
      <c r="J10" s="96" t="s">
        <v>43</v>
      </c>
    </row>
    <row r="11" spans="1:10">
      <c r="A11" s="16"/>
      <c r="B11" s="16">
        <v>17.04</v>
      </c>
      <c r="C11" s="20">
        <v>1163</v>
      </c>
      <c r="D11" s="21">
        <f>B11*C11</f>
        <v>19817.52</v>
      </c>
      <c r="E11" s="95" t="s">
        <v>44</v>
      </c>
      <c r="F11" s="23"/>
      <c r="G11" s="16">
        <v>17.34</v>
      </c>
      <c r="H11" s="20">
        <v>4673.8</v>
      </c>
      <c r="I11" s="21">
        <v>81043.69</v>
      </c>
      <c r="J11" s="96" t="s">
        <v>45</v>
      </c>
    </row>
    <row r="12" spans="1:10">
      <c r="A12" s="51"/>
      <c r="B12" s="16" t="s">
        <v>8</v>
      </c>
      <c r="C12" s="20">
        <f>C9+C10+C11</f>
        <v>8843.6</v>
      </c>
      <c r="D12" s="27">
        <f>D9+D10+D11</f>
        <v>153996.2</v>
      </c>
      <c r="E12" s="50"/>
      <c r="F12" s="33"/>
      <c r="G12" s="16" t="s">
        <v>8</v>
      </c>
      <c r="H12" s="16">
        <f>SUM(H8:H11)</f>
        <v>15275.8</v>
      </c>
      <c r="I12" s="78">
        <f>SUM(I8:I11)</f>
        <v>266170.47</v>
      </c>
      <c r="J12" s="52"/>
    </row>
    <row r="13" spans="1:10">
      <c r="A13" s="16">
        <v>4</v>
      </c>
      <c r="B13" s="16">
        <v>17.44</v>
      </c>
      <c r="C13" s="20">
        <v>5204.2</v>
      </c>
      <c r="D13" s="21">
        <v>90761.25</v>
      </c>
      <c r="E13" s="95" t="s">
        <v>46</v>
      </c>
      <c r="F13" s="19">
        <v>3</v>
      </c>
      <c r="G13" s="19">
        <v>17.54</v>
      </c>
      <c r="H13" s="20">
        <v>5602.8</v>
      </c>
      <c r="I13" s="21">
        <v>98273.11</v>
      </c>
      <c r="J13" s="96" t="s">
        <v>47</v>
      </c>
    </row>
    <row r="14" spans="1:10">
      <c r="A14" s="16"/>
      <c r="B14" s="16">
        <v>17.24</v>
      </c>
      <c r="C14" s="20">
        <v>4626.2</v>
      </c>
      <c r="D14" s="21">
        <v>79755.69</v>
      </c>
      <c r="E14" s="95" t="s">
        <v>48</v>
      </c>
      <c r="F14" s="26"/>
      <c r="G14" s="23"/>
      <c r="H14" s="20">
        <v>2000</v>
      </c>
      <c r="I14" s="21">
        <v>35080</v>
      </c>
      <c r="J14" s="96" t="s">
        <v>49</v>
      </c>
    </row>
    <row r="15" spans="1:10">
      <c r="A15" s="51"/>
      <c r="B15" s="16" t="s">
        <v>8</v>
      </c>
      <c r="C15" s="20">
        <f>C13+C14</f>
        <v>9830.4</v>
      </c>
      <c r="D15" s="27">
        <f>D13+D14</f>
        <v>170516.94</v>
      </c>
      <c r="E15" s="33"/>
      <c r="F15" s="26"/>
      <c r="G15" s="16">
        <v>17.04</v>
      </c>
      <c r="H15" s="20">
        <v>1952</v>
      </c>
      <c r="I15" s="21">
        <v>33262.08</v>
      </c>
      <c r="J15" s="96" t="s">
        <v>49</v>
      </c>
    </row>
    <row r="16" spans="1:10">
      <c r="A16" s="15"/>
      <c r="B16" s="16" t="s">
        <v>50</v>
      </c>
      <c r="C16" s="20"/>
      <c r="D16" s="53">
        <f>D15+D12+D8+D5</f>
        <v>716106.64</v>
      </c>
      <c r="E16" s="33" t="s">
        <v>51</v>
      </c>
      <c r="F16" s="23"/>
      <c r="G16" s="16">
        <v>17.34</v>
      </c>
      <c r="H16" s="20">
        <v>6005.2</v>
      </c>
      <c r="I16" s="21">
        <v>104130.17</v>
      </c>
      <c r="J16" s="96" t="s">
        <v>52</v>
      </c>
    </row>
    <row r="17" spans="1:10">
      <c r="A17" s="15" t="s">
        <v>53</v>
      </c>
      <c r="B17" s="2" t="s">
        <v>1</v>
      </c>
      <c r="C17" s="16" t="s">
        <v>2</v>
      </c>
      <c r="D17" s="17" t="s">
        <v>3</v>
      </c>
      <c r="E17" s="2" t="s">
        <v>4</v>
      </c>
      <c r="F17" s="33"/>
      <c r="G17" s="16" t="s">
        <v>8</v>
      </c>
      <c r="H17" s="16">
        <f>SUM(H13:H16)</f>
        <v>15560</v>
      </c>
      <c r="I17" s="78">
        <f>SUM(I13:I16)</f>
        <v>270745.36</v>
      </c>
      <c r="J17" s="33"/>
    </row>
    <row r="18" spans="1:10">
      <c r="A18" s="19">
        <v>1</v>
      </c>
      <c r="B18" s="19">
        <v>17.54</v>
      </c>
      <c r="C18" s="20">
        <v>5247.81</v>
      </c>
      <c r="D18" s="21">
        <v>92046.59</v>
      </c>
      <c r="E18" s="97" t="s">
        <v>54</v>
      </c>
      <c r="F18" s="33"/>
      <c r="G18" s="16" t="s">
        <v>50</v>
      </c>
      <c r="H18" s="20"/>
      <c r="I18" s="53">
        <f>I17+I12+I7</f>
        <v>997148.24</v>
      </c>
      <c r="J18" s="33" t="s">
        <v>55</v>
      </c>
    </row>
    <row r="19" spans="1:10">
      <c r="A19" s="26"/>
      <c r="B19" s="26"/>
      <c r="C19" s="20">
        <v>5281.91</v>
      </c>
      <c r="D19" s="21">
        <v>92644.7</v>
      </c>
      <c r="E19" s="97" t="s">
        <v>56</v>
      </c>
      <c r="F19" s="15" t="s">
        <v>57</v>
      </c>
      <c r="G19" s="16" t="s">
        <v>1</v>
      </c>
      <c r="H19" s="16" t="s">
        <v>2</v>
      </c>
      <c r="I19" s="32" t="s">
        <v>3</v>
      </c>
      <c r="J19" s="33" t="s">
        <v>4</v>
      </c>
    </row>
    <row r="20" spans="1:10">
      <c r="A20" s="23"/>
      <c r="B20" s="23"/>
      <c r="C20" s="20">
        <v>5281.91</v>
      </c>
      <c r="D20" s="21">
        <v>92644.7</v>
      </c>
      <c r="E20" s="97" t="s">
        <v>58</v>
      </c>
      <c r="F20" s="19">
        <v>1</v>
      </c>
      <c r="G20" s="19">
        <v>17.64</v>
      </c>
      <c r="H20" s="20">
        <v>5640.12</v>
      </c>
      <c r="I20" s="21">
        <v>99491.72</v>
      </c>
      <c r="J20" s="97" t="s">
        <v>59</v>
      </c>
    </row>
    <row r="21" spans="1:10">
      <c r="A21" s="2"/>
      <c r="B21" s="16" t="s">
        <v>8</v>
      </c>
      <c r="C21" s="20">
        <f>SUM(C18:C20)</f>
        <v>15811.63</v>
      </c>
      <c r="D21" s="27">
        <f>SUM(D18:D20)</f>
        <v>277335.99</v>
      </c>
      <c r="F21" s="23"/>
      <c r="G21" s="23"/>
      <c r="H21" s="20">
        <v>2000</v>
      </c>
      <c r="I21" s="21">
        <v>35280</v>
      </c>
      <c r="J21" s="97" t="s">
        <v>60</v>
      </c>
    </row>
    <row r="22" spans="1:10">
      <c r="A22" s="19">
        <v>2</v>
      </c>
      <c r="B22" s="19">
        <v>17.24</v>
      </c>
      <c r="C22" s="20">
        <v>5486.91</v>
      </c>
      <c r="D22" s="21">
        <v>94594.33</v>
      </c>
      <c r="E22" s="97" t="s">
        <v>61</v>
      </c>
      <c r="F22" s="33"/>
      <c r="G22" s="16" t="s">
        <v>8</v>
      </c>
      <c r="H22" s="20">
        <f>H20+H21</f>
        <v>7640.12</v>
      </c>
      <c r="I22" s="24">
        <f>I20+I21</f>
        <v>134771.72</v>
      </c>
      <c r="J22" s="33"/>
    </row>
    <row r="23" spans="1:10">
      <c r="A23" s="26"/>
      <c r="B23" s="26"/>
      <c r="C23" s="20">
        <v>5486.9</v>
      </c>
      <c r="D23" s="21">
        <v>94594.16</v>
      </c>
      <c r="E23" s="97" t="s">
        <v>62</v>
      </c>
      <c r="F23" s="19">
        <v>2</v>
      </c>
      <c r="G23" s="19">
        <v>17.04</v>
      </c>
      <c r="H23" s="20">
        <v>2249</v>
      </c>
      <c r="I23" s="21">
        <v>38322.96</v>
      </c>
      <c r="J23" s="97" t="s">
        <v>60</v>
      </c>
    </row>
    <row r="24" spans="1:10">
      <c r="A24" s="23"/>
      <c r="B24" s="26"/>
      <c r="C24" s="20">
        <v>5486.89</v>
      </c>
      <c r="D24" s="21">
        <v>94594.16</v>
      </c>
      <c r="E24" s="97" t="s">
        <v>63</v>
      </c>
      <c r="F24" s="26"/>
      <c r="G24" s="23"/>
      <c r="H24" s="20">
        <v>4890.8</v>
      </c>
      <c r="I24" s="21">
        <v>83339.23</v>
      </c>
      <c r="J24" s="97" t="s">
        <v>64</v>
      </c>
    </row>
    <row r="25" spans="1:10">
      <c r="A25" s="2"/>
      <c r="B25" s="16" t="s">
        <v>8</v>
      </c>
      <c r="C25" s="20">
        <f>SUM(C22:C24)</f>
        <v>16460.7</v>
      </c>
      <c r="D25" s="24">
        <f>SUM(D22:D24)</f>
        <v>283782.65</v>
      </c>
      <c r="F25" s="26"/>
      <c r="G25" s="16">
        <v>17.24</v>
      </c>
      <c r="H25" s="20">
        <v>4684</v>
      </c>
      <c r="I25" s="21">
        <v>80752.16</v>
      </c>
      <c r="J25" s="97" t="s">
        <v>65</v>
      </c>
    </row>
    <row r="26" spans="1:10">
      <c r="A26" s="19">
        <v>3</v>
      </c>
      <c r="B26" s="19">
        <v>17.64</v>
      </c>
      <c r="C26" s="20">
        <v>6000</v>
      </c>
      <c r="D26" s="21">
        <v>105840</v>
      </c>
      <c r="E26" s="97" t="s">
        <v>66</v>
      </c>
      <c r="F26" s="23"/>
      <c r="G26" s="16">
        <v>17.44</v>
      </c>
      <c r="H26" s="20">
        <v>4145.4</v>
      </c>
      <c r="I26" s="21">
        <v>72295.78</v>
      </c>
      <c r="J26" s="97" t="s">
        <v>67</v>
      </c>
    </row>
    <row r="27" spans="1:9">
      <c r="A27" s="23"/>
      <c r="B27" s="23"/>
      <c r="C27" s="20">
        <v>1397.33</v>
      </c>
      <c r="D27" s="21">
        <v>24648.89</v>
      </c>
      <c r="E27" s="97" t="s">
        <v>68</v>
      </c>
      <c r="F27" s="33"/>
      <c r="G27" s="16" t="s">
        <v>8</v>
      </c>
      <c r="H27" s="20">
        <f>SUM(H23:H26)</f>
        <v>15969.2</v>
      </c>
      <c r="I27" s="24">
        <f>SUM(I23:I26)</f>
        <v>274710.13</v>
      </c>
    </row>
    <row r="28" spans="1:10">
      <c r="A28" s="2"/>
      <c r="B28" s="16" t="s">
        <v>8</v>
      </c>
      <c r="C28" s="16">
        <f>C26+C27</f>
        <v>7397.33</v>
      </c>
      <c r="D28" s="54">
        <f>D26+D27</f>
        <v>130488.89</v>
      </c>
      <c r="E28" s="2"/>
      <c r="F28" s="19">
        <v>3</v>
      </c>
      <c r="G28" s="16">
        <v>17.44</v>
      </c>
      <c r="H28" s="20">
        <v>4003</v>
      </c>
      <c r="I28" s="21">
        <v>69812.32</v>
      </c>
      <c r="J28" s="97" t="s">
        <v>69</v>
      </c>
    </row>
    <row r="29" spans="1:10">
      <c r="A29" s="19">
        <v>4</v>
      </c>
      <c r="B29" s="19">
        <v>18.34</v>
      </c>
      <c r="C29" s="20">
        <v>4334.4</v>
      </c>
      <c r="D29" s="21">
        <v>79492.9</v>
      </c>
      <c r="E29" s="97" t="s">
        <v>68</v>
      </c>
      <c r="F29" s="26"/>
      <c r="G29" s="16">
        <v>17.04</v>
      </c>
      <c r="H29" s="20">
        <v>2253.6</v>
      </c>
      <c r="I29" s="21">
        <v>38401.34</v>
      </c>
      <c r="J29" s="97" t="s">
        <v>69</v>
      </c>
    </row>
    <row r="30" spans="1:10">
      <c r="A30" s="23"/>
      <c r="B30" s="23"/>
      <c r="C30" s="20">
        <v>4539</v>
      </c>
      <c r="D30" s="21">
        <f>C30*B29</f>
        <v>83245.26</v>
      </c>
      <c r="E30" s="97" t="s">
        <v>70</v>
      </c>
      <c r="F30" s="26"/>
      <c r="G30" s="16">
        <v>17.24</v>
      </c>
      <c r="H30" s="20">
        <v>4700.8</v>
      </c>
      <c r="I30" s="21">
        <v>81041.79</v>
      </c>
      <c r="J30" s="96" t="s">
        <v>71</v>
      </c>
    </row>
    <row r="31" spans="2:10">
      <c r="B31" s="16" t="s">
        <v>8</v>
      </c>
      <c r="C31" s="47">
        <f>C29+C30</f>
        <v>8873.4</v>
      </c>
      <c r="D31" s="24">
        <f>D29+D30</f>
        <v>162738.16</v>
      </c>
      <c r="F31" s="23"/>
      <c r="G31" s="16">
        <v>17.04</v>
      </c>
      <c r="H31" s="20">
        <v>4906.4</v>
      </c>
      <c r="I31" s="21">
        <v>83605.06</v>
      </c>
      <c r="J31" s="96" t="s">
        <v>72</v>
      </c>
    </row>
    <row r="32" spans="1:9">
      <c r="A32" s="1"/>
      <c r="B32" s="16" t="s">
        <v>50</v>
      </c>
      <c r="C32" s="20"/>
      <c r="D32" s="55">
        <f>D21+D25+D28+D31</f>
        <v>854345.69</v>
      </c>
      <c r="E32" s="1" t="s">
        <v>73</v>
      </c>
      <c r="F32" s="1"/>
      <c r="G32" s="16" t="s">
        <v>8</v>
      </c>
      <c r="H32" s="20">
        <f>SUM(H28:H31)</f>
        <v>15863.8</v>
      </c>
      <c r="I32" s="24">
        <f>SUM(I28:I31)</f>
        <v>272860.51</v>
      </c>
    </row>
    <row r="33" spans="1:10">
      <c r="A33" s="15" t="s">
        <v>74</v>
      </c>
      <c r="B33" s="2" t="s">
        <v>1</v>
      </c>
      <c r="C33" s="16" t="s">
        <v>2</v>
      </c>
      <c r="D33" s="17" t="s">
        <v>3</v>
      </c>
      <c r="E33" s="2" t="s">
        <v>4</v>
      </c>
      <c r="F33" s="18">
        <v>4</v>
      </c>
      <c r="G33" s="30">
        <v>17.44</v>
      </c>
      <c r="H33" s="20">
        <v>6229.66</v>
      </c>
      <c r="I33" s="21">
        <v>108645.27</v>
      </c>
      <c r="J33" s="96" t="s">
        <v>75</v>
      </c>
    </row>
    <row r="34" spans="1:10">
      <c r="A34" s="18">
        <v>1</v>
      </c>
      <c r="B34" s="16">
        <v>17.44</v>
      </c>
      <c r="C34" s="20">
        <v>5683.2</v>
      </c>
      <c r="D34" s="21">
        <v>99115.01</v>
      </c>
      <c r="E34" s="97" t="s">
        <v>76</v>
      </c>
      <c r="F34" s="25"/>
      <c r="G34" s="56"/>
      <c r="H34" s="20">
        <v>6229.65</v>
      </c>
      <c r="I34" s="21">
        <v>108645.1</v>
      </c>
      <c r="J34" s="96" t="s">
        <v>77</v>
      </c>
    </row>
    <row r="35" spans="1:10">
      <c r="A35" s="22"/>
      <c r="B35" s="16">
        <v>17.44</v>
      </c>
      <c r="C35" s="20">
        <v>1775.1</v>
      </c>
      <c r="D35" s="21">
        <v>30957.74</v>
      </c>
      <c r="E35" s="97" t="s">
        <v>78</v>
      </c>
      <c r="F35" s="22"/>
      <c r="G35" s="57"/>
      <c r="H35" s="20">
        <v>6229.66</v>
      </c>
      <c r="I35" s="21">
        <v>108645.27</v>
      </c>
      <c r="J35" s="96" t="s">
        <v>79</v>
      </c>
    </row>
    <row r="36" spans="1:10">
      <c r="A36" s="1"/>
      <c r="B36" s="16" t="s">
        <v>8</v>
      </c>
      <c r="C36" s="20">
        <f>C34+C35</f>
        <v>7458.3</v>
      </c>
      <c r="D36" s="24">
        <f>D34+D35</f>
        <v>130072.75</v>
      </c>
      <c r="E36" s="1"/>
      <c r="F36" s="1"/>
      <c r="G36" s="16" t="s">
        <v>8</v>
      </c>
      <c r="H36" s="20">
        <f>H33+H34+H35</f>
        <v>18688.97</v>
      </c>
      <c r="I36" s="24">
        <f>I33+I34+I35</f>
        <v>325935.64</v>
      </c>
      <c r="J36" s="1"/>
    </row>
    <row r="37" spans="1:10">
      <c r="A37" s="18">
        <v>2</v>
      </c>
      <c r="B37" s="16">
        <v>17.44</v>
      </c>
      <c r="C37" s="20">
        <v>6000</v>
      </c>
      <c r="D37" s="21">
        <v>104640</v>
      </c>
      <c r="E37" s="97" t="s">
        <v>80</v>
      </c>
      <c r="F37" s="1"/>
      <c r="G37" s="16" t="s">
        <v>50</v>
      </c>
      <c r="H37" s="20"/>
      <c r="I37" s="79">
        <f>I36+I32+I27+I22</f>
        <v>1008278</v>
      </c>
      <c r="J37" s="1" t="s">
        <v>55</v>
      </c>
    </row>
    <row r="38" spans="1:10">
      <c r="A38" s="25"/>
      <c r="B38" s="16">
        <v>17.44</v>
      </c>
      <c r="C38" s="20">
        <v>954.4</v>
      </c>
      <c r="D38" s="21">
        <v>16644.74</v>
      </c>
      <c r="E38" s="97" t="s">
        <v>78</v>
      </c>
      <c r="F38" s="15" t="s">
        <v>81</v>
      </c>
      <c r="G38" s="16" t="s">
        <v>1</v>
      </c>
      <c r="H38" s="16" t="s">
        <v>2</v>
      </c>
      <c r="I38" s="32" t="s">
        <v>3</v>
      </c>
      <c r="J38" s="33" t="s">
        <v>4</v>
      </c>
    </row>
    <row r="39" spans="1:10">
      <c r="A39" s="25"/>
      <c r="B39" s="16">
        <v>17.24</v>
      </c>
      <c r="C39" s="20">
        <v>3525.2</v>
      </c>
      <c r="D39" s="21">
        <v>60774.45</v>
      </c>
      <c r="E39" s="97" t="s">
        <v>78</v>
      </c>
      <c r="F39" s="18">
        <v>1</v>
      </c>
      <c r="G39" s="16">
        <v>17.44</v>
      </c>
      <c r="H39" s="20">
        <v>5649.8</v>
      </c>
      <c r="I39" s="21">
        <v>98532.51</v>
      </c>
      <c r="J39" s="96" t="s">
        <v>82</v>
      </c>
    </row>
    <row r="40" spans="1:10">
      <c r="A40" s="25"/>
      <c r="B40" s="16">
        <v>17.04</v>
      </c>
      <c r="C40" s="20">
        <v>2158.6</v>
      </c>
      <c r="D40" s="21">
        <v>36782.54</v>
      </c>
      <c r="E40" s="97" t="s">
        <v>83</v>
      </c>
      <c r="F40" s="25"/>
      <c r="G40" s="16">
        <v>17.24</v>
      </c>
      <c r="H40" s="20">
        <v>6074.8</v>
      </c>
      <c r="I40" s="21">
        <v>104729.55</v>
      </c>
      <c r="J40" s="96" t="s">
        <v>84</v>
      </c>
    </row>
    <row r="41" spans="1:10">
      <c r="A41" s="22"/>
      <c r="B41" s="16">
        <v>17.04</v>
      </c>
      <c r="C41" s="20">
        <v>3576.4</v>
      </c>
      <c r="D41" s="21">
        <v>60941.86</v>
      </c>
      <c r="E41" s="97" t="s">
        <v>83</v>
      </c>
      <c r="F41" s="25"/>
      <c r="G41" s="16">
        <v>17.04</v>
      </c>
      <c r="H41" s="20">
        <v>1749.6</v>
      </c>
      <c r="I41" s="21">
        <v>29813.18</v>
      </c>
      <c r="J41" s="96" t="s">
        <v>85</v>
      </c>
    </row>
    <row r="42" spans="1:10">
      <c r="A42" s="1"/>
      <c r="B42" s="16" t="s">
        <v>8</v>
      </c>
      <c r="C42" s="20">
        <f>C39+C40+C41+C38+C37</f>
        <v>16214.6</v>
      </c>
      <c r="D42" s="24">
        <f>D39+D40+D41+D38+D37</f>
        <v>279783.59</v>
      </c>
      <c r="F42" s="22"/>
      <c r="G42" s="16">
        <v>17.04</v>
      </c>
      <c r="H42" s="20">
        <v>2254.8</v>
      </c>
      <c r="I42" s="21">
        <v>38421.79</v>
      </c>
      <c r="J42" s="96" t="s">
        <v>85</v>
      </c>
    </row>
    <row r="43" spans="1:10">
      <c r="A43" s="5">
        <v>3</v>
      </c>
      <c r="B43" s="16">
        <v>17.44</v>
      </c>
      <c r="C43" s="20">
        <v>6248</v>
      </c>
      <c r="D43" s="21">
        <v>108965.12</v>
      </c>
      <c r="E43" s="97" t="s">
        <v>86</v>
      </c>
      <c r="F43" s="1"/>
      <c r="G43" s="16" t="s">
        <v>8</v>
      </c>
      <c r="H43" s="20">
        <f>SUM(H39:H42)</f>
        <v>15729</v>
      </c>
      <c r="I43" s="24">
        <f>SUM(I39:I42)</f>
        <v>271497.03</v>
      </c>
      <c r="J43" s="1"/>
    </row>
    <row r="44" spans="1:10">
      <c r="A44" s="5"/>
      <c r="B44" s="16">
        <v>17.44</v>
      </c>
      <c r="C44" s="20">
        <v>1000</v>
      </c>
      <c r="D44" s="21">
        <v>17440</v>
      </c>
      <c r="E44" s="97" t="s">
        <v>87</v>
      </c>
      <c r="F44" s="18">
        <v>2</v>
      </c>
      <c r="G44" s="16">
        <v>17.04</v>
      </c>
      <c r="H44" s="20">
        <v>2352.8</v>
      </c>
      <c r="I44" s="21">
        <v>40091.71</v>
      </c>
      <c r="J44" s="96" t="s">
        <v>85</v>
      </c>
    </row>
    <row r="45" spans="1:10">
      <c r="A45" s="58"/>
      <c r="B45" s="16" t="s">
        <v>8</v>
      </c>
      <c r="C45" s="20">
        <f>C43+C44</f>
        <v>7248</v>
      </c>
      <c r="D45" s="24">
        <f>D43+D44</f>
        <v>126405.12</v>
      </c>
      <c r="E45" s="1"/>
      <c r="F45" s="25"/>
      <c r="G45" s="16">
        <v>17.04</v>
      </c>
      <c r="H45" s="20">
        <v>2239</v>
      </c>
      <c r="I45" s="21">
        <v>38152.56</v>
      </c>
      <c r="J45" s="96" t="s">
        <v>88</v>
      </c>
    </row>
    <row r="46" spans="1:10">
      <c r="A46" s="18">
        <v>4</v>
      </c>
      <c r="B46" s="16">
        <v>17.44</v>
      </c>
      <c r="C46" s="20">
        <v>2349.4</v>
      </c>
      <c r="D46" s="21">
        <v>40973.54</v>
      </c>
      <c r="E46" s="97" t="s">
        <v>87</v>
      </c>
      <c r="F46" s="25"/>
      <c r="G46" s="47">
        <v>17.44</v>
      </c>
      <c r="H46" s="20">
        <v>2780</v>
      </c>
      <c r="I46" s="21">
        <v>48483.2</v>
      </c>
      <c r="J46" s="96" t="s">
        <v>88</v>
      </c>
    </row>
    <row r="47" spans="1:10">
      <c r="A47" s="25"/>
      <c r="B47" s="16">
        <v>17.44</v>
      </c>
      <c r="C47" s="20">
        <v>2445.3</v>
      </c>
      <c r="D47" s="21">
        <v>42646.03</v>
      </c>
      <c r="E47" s="97" t="s">
        <v>87</v>
      </c>
      <c r="F47" s="22"/>
      <c r="G47" s="16">
        <v>17.24</v>
      </c>
      <c r="H47" s="20">
        <v>2133.4</v>
      </c>
      <c r="I47" s="21">
        <v>36779.82</v>
      </c>
      <c r="J47" s="96" t="s">
        <v>89</v>
      </c>
    </row>
    <row r="48" spans="1:10">
      <c r="A48" s="25"/>
      <c r="B48" s="19">
        <v>17.44</v>
      </c>
      <c r="C48" s="20">
        <v>5745.64</v>
      </c>
      <c r="D48" s="21">
        <v>100203.96</v>
      </c>
      <c r="E48" s="97" t="s">
        <v>90</v>
      </c>
      <c r="F48" s="1"/>
      <c r="G48" s="16" t="s">
        <v>8</v>
      </c>
      <c r="H48" s="20">
        <f>SUM(H44:H47)</f>
        <v>9505.2</v>
      </c>
      <c r="I48" s="24">
        <f>SUM(I44:I47)</f>
        <v>163507.29</v>
      </c>
      <c r="J48" s="1"/>
    </row>
    <row r="49" spans="1:10">
      <c r="A49" s="22"/>
      <c r="B49" s="23"/>
      <c r="C49" s="20">
        <v>5745.66</v>
      </c>
      <c r="D49" s="21">
        <v>100204.31</v>
      </c>
      <c r="E49" s="98" t="s">
        <v>91</v>
      </c>
      <c r="F49" s="5">
        <v>3</v>
      </c>
      <c r="G49" s="19">
        <v>16.94</v>
      </c>
      <c r="H49" s="20">
        <v>6410.4</v>
      </c>
      <c r="I49" s="21">
        <v>108592.18</v>
      </c>
      <c r="J49" s="96" t="s">
        <v>92</v>
      </c>
    </row>
    <row r="50" spans="1:10">
      <c r="A50" s="1"/>
      <c r="B50" s="16" t="s">
        <v>8</v>
      </c>
      <c r="C50" s="20">
        <f>C46+C47+C48+C49</f>
        <v>16286</v>
      </c>
      <c r="D50" s="24">
        <f>D46+D47+D48+D49</f>
        <v>284027.84</v>
      </c>
      <c r="F50" s="5"/>
      <c r="G50" s="23"/>
      <c r="H50" s="20">
        <v>2000</v>
      </c>
      <c r="I50" s="21">
        <v>33880</v>
      </c>
      <c r="J50" s="96" t="s">
        <v>93</v>
      </c>
    </row>
    <row r="51" spans="1:10">
      <c r="A51" s="1"/>
      <c r="B51" s="16" t="s">
        <v>50</v>
      </c>
      <c r="C51" s="20"/>
      <c r="D51" s="53">
        <f>D50+D45+D42+D36</f>
        <v>820289.3</v>
      </c>
      <c r="E51" s="60" t="s">
        <v>51</v>
      </c>
      <c r="F51" s="5"/>
      <c r="G51" s="16">
        <v>16.94</v>
      </c>
      <c r="H51" s="20">
        <v>3759.6</v>
      </c>
      <c r="I51" s="21">
        <v>63687.62</v>
      </c>
      <c r="J51" s="96" t="s">
        <v>93</v>
      </c>
    </row>
    <row r="52" spans="1:10">
      <c r="A52" s="61"/>
      <c r="B52" s="62"/>
      <c r="C52" s="45"/>
      <c r="D52" s="63"/>
      <c r="E52" s="62"/>
      <c r="F52" s="5"/>
      <c r="G52" s="16">
        <v>16.44</v>
      </c>
      <c r="H52" s="20">
        <v>1269</v>
      </c>
      <c r="I52" s="21">
        <v>20862.36</v>
      </c>
      <c r="J52" s="96" t="s">
        <v>94</v>
      </c>
    </row>
    <row r="53" spans="1:10">
      <c r="A53" s="64" t="s">
        <v>95</v>
      </c>
      <c r="B53" s="65" t="s">
        <v>96</v>
      </c>
      <c r="C53" s="66" t="s">
        <v>97</v>
      </c>
      <c r="D53" s="67" t="s">
        <v>98</v>
      </c>
      <c r="E53" s="46"/>
      <c r="F53" s="1"/>
      <c r="G53" s="16" t="s">
        <v>8</v>
      </c>
      <c r="H53" s="20">
        <f>SUM(H49:H52)</f>
        <v>13439</v>
      </c>
      <c r="I53" s="24">
        <f>SUM(I49:I52)</f>
        <v>227022.16</v>
      </c>
      <c r="J53" s="1"/>
    </row>
    <row r="54" spans="1:10">
      <c r="A54" s="68"/>
      <c r="B54" s="65" t="s">
        <v>30</v>
      </c>
      <c r="C54" s="66">
        <v>716106.64</v>
      </c>
      <c r="D54" s="67">
        <v>8</v>
      </c>
      <c r="E54" s="46"/>
      <c r="F54" s="5">
        <v>4</v>
      </c>
      <c r="G54" s="19">
        <v>17.24</v>
      </c>
      <c r="H54" s="20">
        <v>6000</v>
      </c>
      <c r="I54" s="21">
        <v>103440</v>
      </c>
      <c r="J54" s="96" t="s">
        <v>99</v>
      </c>
    </row>
    <row r="55" spans="1:10">
      <c r="A55" s="68"/>
      <c r="B55" s="65" t="s">
        <v>31</v>
      </c>
      <c r="C55" s="66">
        <v>997148.24</v>
      </c>
      <c r="D55" s="40">
        <v>11</v>
      </c>
      <c r="E55" s="46"/>
      <c r="F55" s="5"/>
      <c r="G55" s="23"/>
      <c r="H55" s="20">
        <v>4335.2</v>
      </c>
      <c r="I55" s="21">
        <v>74738.85</v>
      </c>
      <c r="J55" s="96" t="s">
        <v>94</v>
      </c>
    </row>
    <row r="56" spans="1:10">
      <c r="A56" s="68"/>
      <c r="B56" s="65" t="s">
        <v>53</v>
      </c>
      <c r="C56" s="66">
        <v>854345.69</v>
      </c>
      <c r="D56" s="67">
        <v>9</v>
      </c>
      <c r="E56" s="46"/>
      <c r="F56" s="5"/>
      <c r="G56" s="16">
        <v>16.74</v>
      </c>
      <c r="H56" s="20">
        <v>1810</v>
      </c>
      <c r="I56" s="21">
        <v>30299.4</v>
      </c>
      <c r="J56" s="96" t="s">
        <v>89</v>
      </c>
    </row>
    <row r="57" spans="1:10">
      <c r="A57" s="68"/>
      <c r="B57" s="65" t="s">
        <v>57</v>
      </c>
      <c r="C57" s="66">
        <v>1008278</v>
      </c>
      <c r="D57" s="67">
        <v>11</v>
      </c>
      <c r="E57" s="46"/>
      <c r="F57" s="5"/>
      <c r="G57" s="16">
        <v>16.74</v>
      </c>
      <c r="H57" s="20">
        <v>1806.8</v>
      </c>
      <c r="I57" s="21">
        <v>30245.83</v>
      </c>
      <c r="J57" s="96" t="s">
        <v>89</v>
      </c>
    </row>
    <row r="58" spans="1:10">
      <c r="A58" s="68"/>
      <c r="B58" s="65" t="s">
        <v>74</v>
      </c>
      <c r="C58" s="66">
        <v>820289.3</v>
      </c>
      <c r="D58" s="67">
        <v>8</v>
      </c>
      <c r="E58" s="46"/>
      <c r="F58" s="1"/>
      <c r="G58" s="16" t="s">
        <v>8</v>
      </c>
      <c r="H58" s="20">
        <f>SUM(H54:H57)</f>
        <v>13952</v>
      </c>
      <c r="I58" s="24">
        <f>SUM(I54:I57)</f>
        <v>238724.08</v>
      </c>
      <c r="J58" s="1"/>
    </row>
    <row r="59" spans="1:10">
      <c r="A59" s="68"/>
      <c r="B59" s="65" t="s">
        <v>81</v>
      </c>
      <c r="C59" s="66">
        <v>900750.56</v>
      </c>
      <c r="D59" s="67">
        <v>9</v>
      </c>
      <c r="E59" s="46"/>
      <c r="F59" s="1"/>
      <c r="G59" s="16" t="s">
        <v>50</v>
      </c>
      <c r="H59" s="20"/>
      <c r="I59" s="79">
        <f>I43+I48+I53+I58</f>
        <v>900750.56</v>
      </c>
      <c r="J59" s="1" t="s">
        <v>73</v>
      </c>
    </row>
    <row r="60" spans="1:10">
      <c r="A60" s="69"/>
      <c r="B60" s="65" t="s">
        <v>8</v>
      </c>
      <c r="C60" s="66">
        <v>5296918.43</v>
      </c>
      <c r="D60" s="67">
        <v>56</v>
      </c>
      <c r="E60" s="46"/>
      <c r="F60" s="70"/>
      <c r="G60" s="71"/>
      <c r="H60" s="71"/>
      <c r="I60" s="80"/>
      <c r="J60" s="81"/>
    </row>
    <row r="61" spans="1:10">
      <c r="A61" s="46"/>
      <c r="B61" s="45"/>
      <c r="C61" s="72"/>
      <c r="D61" s="73"/>
      <c r="E61" s="46"/>
      <c r="F61" s="74"/>
      <c r="G61" s="71"/>
      <c r="H61" s="75"/>
      <c r="I61" s="77"/>
      <c r="J61" s="46"/>
    </row>
    <row r="62" spans="1:10">
      <c r="A62" s="76"/>
      <c r="B62" s="45"/>
      <c r="C62" s="72"/>
      <c r="D62" s="77"/>
      <c r="E62" s="46"/>
      <c r="F62" s="74"/>
      <c r="G62" s="71"/>
      <c r="H62" s="75"/>
      <c r="I62" s="77"/>
      <c r="J62" s="46"/>
    </row>
    <row r="63" spans="1:7">
      <c r="A63" s="76"/>
      <c r="B63" s="45"/>
      <c r="C63" s="72"/>
      <c r="D63" s="16">
        <f>I59+D51+I37+D32+I18+D16</f>
        <v>5296918.43</v>
      </c>
      <c r="E63" s="16">
        <f>D63+'7月'!D48</f>
        <v>7365232.98</v>
      </c>
      <c r="F63" s="1" t="s">
        <v>100</v>
      </c>
      <c r="G63" s="6" t="s">
        <v>101</v>
      </c>
    </row>
    <row r="64" spans="1:7">
      <c r="A64" s="46"/>
      <c r="B64" s="45"/>
      <c r="C64" s="72"/>
      <c r="D64" s="16"/>
      <c r="E64" s="16">
        <v>7589207.43</v>
      </c>
      <c r="F64" s="1" t="s">
        <v>102</v>
      </c>
      <c r="G64" s="6">
        <f>E64-E63</f>
        <v>223974.45</v>
      </c>
    </row>
    <row r="65" spans="1:10">
      <c r="A65" s="76"/>
      <c r="B65" s="45"/>
      <c r="C65" s="72"/>
      <c r="D65" s="77"/>
      <c r="E65" s="46"/>
      <c r="F65" s="74"/>
      <c r="G65" s="71"/>
      <c r="H65" s="75"/>
      <c r="I65" s="84"/>
      <c r="J65" s="46"/>
    </row>
    <row r="66" spans="1:10">
      <c r="A66" s="76"/>
      <c r="B66" s="45"/>
      <c r="C66" s="72"/>
      <c r="D66" s="77"/>
      <c r="E66" s="46"/>
      <c r="F66" s="82"/>
      <c r="G66" s="71"/>
      <c r="H66" s="75"/>
      <c r="I66" s="77"/>
      <c r="J66" s="46"/>
    </row>
    <row r="67" spans="1:10">
      <c r="A67" s="76"/>
      <c r="B67" s="45"/>
      <c r="C67" s="72"/>
      <c r="D67" s="77"/>
      <c r="E67" s="46"/>
      <c r="F67" s="82"/>
      <c r="G67" s="71"/>
      <c r="H67" s="75"/>
      <c r="I67" s="77"/>
      <c r="J67" s="46"/>
    </row>
    <row r="68" spans="1:10">
      <c r="A68" s="46"/>
      <c r="B68" s="45"/>
      <c r="C68" s="72"/>
      <c r="D68" s="73"/>
      <c r="E68" s="46"/>
      <c r="F68" s="82"/>
      <c r="G68" s="71"/>
      <c r="H68" s="75"/>
      <c r="I68" s="77"/>
      <c r="J68" s="46"/>
    </row>
    <row r="69" spans="1:10">
      <c r="A69" s="46"/>
      <c r="B69" s="45"/>
      <c r="C69" s="72"/>
      <c r="D69" s="73"/>
      <c r="E69" s="46"/>
      <c r="F69" s="82"/>
      <c r="G69" s="71"/>
      <c r="H69" s="75"/>
      <c r="I69" s="77"/>
      <c r="J69" s="46"/>
    </row>
    <row r="70" spans="1:10">
      <c r="A70" s="46"/>
      <c r="B70" s="45"/>
      <c r="C70" s="72"/>
      <c r="D70" s="83"/>
      <c r="E70" s="46"/>
      <c r="F70" s="82"/>
      <c r="G70" s="71"/>
      <c r="H70" s="75"/>
      <c r="I70" s="77"/>
      <c r="J70" s="46"/>
    </row>
    <row r="71" spans="1:10">
      <c r="A71" s="61"/>
      <c r="B71" s="62"/>
      <c r="C71" s="45"/>
      <c r="D71" s="63"/>
      <c r="E71" s="62"/>
      <c r="F71" s="44"/>
      <c r="G71" s="71"/>
      <c r="H71" s="75"/>
      <c r="I71" s="84"/>
      <c r="J71" s="46"/>
    </row>
    <row r="72" spans="1:10">
      <c r="A72" s="76"/>
      <c r="B72" s="45"/>
      <c r="C72" s="72"/>
      <c r="D72" s="77"/>
      <c r="E72" s="46"/>
      <c r="F72" s="82"/>
      <c r="G72" s="71"/>
      <c r="H72" s="75"/>
      <c r="I72" s="77"/>
      <c r="J72" s="46"/>
    </row>
    <row r="73" spans="1:10">
      <c r="A73" s="76"/>
      <c r="B73" s="45"/>
      <c r="C73" s="72"/>
      <c r="D73" s="77"/>
      <c r="E73" s="46"/>
      <c r="F73" s="82"/>
      <c r="G73" s="71"/>
      <c r="H73" s="75"/>
      <c r="I73" s="77"/>
      <c r="J73" s="46"/>
    </row>
    <row r="74" spans="1:10">
      <c r="A74" s="76"/>
      <c r="B74" s="45"/>
      <c r="C74" s="72"/>
      <c r="D74" s="73"/>
      <c r="E74" s="46"/>
      <c r="F74" s="44"/>
      <c r="G74" s="71"/>
      <c r="H74" s="75"/>
      <c r="I74" s="84"/>
      <c r="J74" s="46"/>
    </row>
    <row r="75" spans="1:10">
      <c r="A75" s="76"/>
      <c r="B75" s="45"/>
      <c r="C75" s="72"/>
      <c r="D75" s="77"/>
      <c r="E75" s="46"/>
      <c r="F75" s="82"/>
      <c r="G75" s="71"/>
      <c r="H75" s="75"/>
      <c r="I75" s="77"/>
      <c r="J75" s="46"/>
    </row>
    <row r="76" spans="1:10">
      <c r="A76" s="76"/>
      <c r="B76" s="45"/>
      <c r="C76" s="72"/>
      <c r="D76" s="77"/>
      <c r="E76" s="46"/>
      <c r="F76" s="82"/>
      <c r="G76" s="71"/>
      <c r="H76" s="75"/>
      <c r="I76" s="77"/>
      <c r="J76" s="46"/>
    </row>
    <row r="77" spans="1:10">
      <c r="A77" s="76"/>
      <c r="B77" s="45"/>
      <c r="C77" s="72"/>
      <c r="D77" s="77"/>
      <c r="E77" s="46"/>
      <c r="F77" s="82"/>
      <c r="G77" s="71"/>
      <c r="H77" s="75"/>
      <c r="I77" s="77"/>
      <c r="J77" s="46"/>
    </row>
    <row r="78" spans="1:10">
      <c r="A78" s="76"/>
      <c r="B78" s="45"/>
      <c r="C78" s="72"/>
      <c r="D78" s="77"/>
      <c r="E78" s="46"/>
      <c r="F78" s="82"/>
      <c r="G78" s="71"/>
      <c r="H78" s="75"/>
      <c r="I78" s="77"/>
      <c r="J78" s="46"/>
    </row>
    <row r="79" s="44" customFormat="1" spans="1:10">
      <c r="A79" s="46"/>
      <c r="B79" s="45"/>
      <c r="C79" s="45"/>
      <c r="D79" s="73"/>
      <c r="E79" s="46"/>
      <c r="G79" s="71"/>
      <c r="H79" s="71"/>
      <c r="I79" s="84"/>
      <c r="J79" s="46"/>
    </row>
    <row r="80" s="44" customFormat="1" spans="1:10">
      <c r="A80" s="76"/>
      <c r="B80" s="45"/>
      <c r="C80" s="45"/>
      <c r="D80" s="77"/>
      <c r="E80" s="46"/>
      <c r="G80" s="71"/>
      <c r="H80" s="71"/>
      <c r="I80" s="83"/>
      <c r="J80" s="46"/>
    </row>
    <row r="81" s="44" customFormat="1" spans="1:10">
      <c r="A81" s="76"/>
      <c r="B81" s="45"/>
      <c r="C81" s="45"/>
      <c r="D81" s="77"/>
      <c r="E81" s="46"/>
      <c r="G81" s="71"/>
      <c r="H81" s="71"/>
      <c r="I81" s="46"/>
      <c r="J81" s="46"/>
    </row>
    <row r="82" s="44" customFormat="1" spans="1:10">
      <c r="A82" s="76"/>
      <c r="B82" s="45"/>
      <c r="C82" s="45"/>
      <c r="D82" s="77"/>
      <c r="E82" s="46"/>
      <c r="G82" s="71"/>
      <c r="H82" s="71"/>
      <c r="I82" s="46"/>
      <c r="J82" s="46"/>
    </row>
    <row r="83" s="44" customFormat="1" spans="1:10">
      <c r="A83" s="76"/>
      <c r="B83" s="45"/>
      <c r="C83" s="45"/>
      <c r="D83" s="77"/>
      <c r="E83" s="46"/>
      <c r="I83" s="46"/>
      <c r="J83" s="46"/>
    </row>
    <row r="84" s="44" customFormat="1" spans="1:10">
      <c r="A84" s="46"/>
      <c r="B84" s="45"/>
      <c r="C84" s="45"/>
      <c r="D84" s="73"/>
      <c r="E84" s="46"/>
      <c r="H84" s="46"/>
      <c r="I84" s="46"/>
      <c r="J84" s="46"/>
    </row>
    <row r="85" s="44" customFormat="1" spans="1:10">
      <c r="A85" s="76"/>
      <c r="B85" s="45"/>
      <c r="C85" s="45"/>
      <c r="D85" s="77"/>
      <c r="E85" s="46"/>
      <c r="G85" s="71"/>
      <c r="H85"/>
      <c r="I85"/>
      <c r="J85"/>
    </row>
    <row r="86" s="44" customFormat="1" spans="1:10">
      <c r="A86" s="76"/>
      <c r="B86" s="45"/>
      <c r="C86" s="45"/>
      <c r="D86" s="77"/>
      <c r="E86" s="46"/>
      <c r="G86" s="71"/>
      <c r="H86"/>
      <c r="I86"/>
      <c r="J86"/>
    </row>
    <row r="87" s="44" customFormat="1" spans="1:10">
      <c r="A87" s="46"/>
      <c r="B87" s="45"/>
      <c r="C87" s="45"/>
      <c r="D87" s="73"/>
      <c r="E87" s="46"/>
      <c r="G87" s="71"/>
      <c r="H87" s="45"/>
      <c r="I87" s="46"/>
      <c r="J87" s="46"/>
    </row>
    <row r="88" s="44" customFormat="1" spans="1:10">
      <c r="A88" s="46"/>
      <c r="B88" s="45"/>
      <c r="C88" s="45"/>
      <c r="D88" s="83"/>
      <c r="E88" s="46"/>
      <c r="G88" s="71"/>
      <c r="H88" s="45"/>
      <c r="I88" s="46"/>
      <c r="J88" s="46"/>
    </row>
  </sheetData>
  <mergeCells count="55">
    <mergeCell ref="A2:A4"/>
    <mergeCell ref="A6:A7"/>
    <mergeCell ref="A9:A11"/>
    <mergeCell ref="A13:A14"/>
    <mergeCell ref="A18:A20"/>
    <mergeCell ref="A22:A24"/>
    <mergeCell ref="A26:A27"/>
    <mergeCell ref="A29:A30"/>
    <mergeCell ref="A34:A35"/>
    <mergeCell ref="A37:A41"/>
    <mergeCell ref="A43:A44"/>
    <mergeCell ref="A46:A49"/>
    <mergeCell ref="A53:A60"/>
    <mergeCell ref="A62:A63"/>
    <mergeCell ref="A65:A67"/>
    <mergeCell ref="A72:A73"/>
    <mergeCell ref="A75:A78"/>
    <mergeCell ref="A80:A83"/>
    <mergeCell ref="A85:A86"/>
    <mergeCell ref="B3:B4"/>
    <mergeCell ref="B18:B20"/>
    <mergeCell ref="B22:B24"/>
    <mergeCell ref="B26:B27"/>
    <mergeCell ref="B29:B30"/>
    <mergeCell ref="B48:B49"/>
    <mergeCell ref="B62:B63"/>
    <mergeCell ref="B65:B67"/>
    <mergeCell ref="B72:B73"/>
    <mergeCell ref="B75:B78"/>
    <mergeCell ref="B80:B81"/>
    <mergeCell ref="F2:F6"/>
    <mergeCell ref="F8:F11"/>
    <mergeCell ref="F13:F16"/>
    <mergeCell ref="F20:F21"/>
    <mergeCell ref="F23:F26"/>
    <mergeCell ref="F28:F31"/>
    <mergeCell ref="F33:F35"/>
    <mergeCell ref="F39:F42"/>
    <mergeCell ref="F44:F47"/>
    <mergeCell ref="F49:F52"/>
    <mergeCell ref="F54:F57"/>
    <mergeCell ref="F66:F70"/>
    <mergeCell ref="F72:F73"/>
    <mergeCell ref="F75:F78"/>
    <mergeCell ref="G2:G6"/>
    <mergeCell ref="G8:G9"/>
    <mergeCell ref="G13:G14"/>
    <mergeCell ref="G20:G21"/>
    <mergeCell ref="G23:G24"/>
    <mergeCell ref="G33:G35"/>
    <mergeCell ref="G49:G50"/>
    <mergeCell ref="G54:G55"/>
    <mergeCell ref="G69:G70"/>
    <mergeCell ref="G72:G73"/>
    <mergeCell ref="G75:G78"/>
  </mergeCells>
  <pageMargins left="0.75" right="0.75" top="1" bottom="1" header="0.5" footer="0.5"/>
  <pageSetup paperSize="9" orientation="landscape"/>
  <headerFooter/>
  <ignoredErrors>
    <ignoredError sqref="I12 D12 D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0"/>
  <sheetViews>
    <sheetView tabSelected="1" view="pageLayout" zoomScaleNormal="100" topLeftCell="A51" workbookViewId="0">
      <selection activeCell="D20" sqref="D20"/>
    </sheetView>
  </sheetViews>
  <sheetFormatPr defaultColWidth="9" defaultRowHeight="13.5"/>
  <cols>
    <col min="1" max="1" width="11.5166666666667" customWidth="1"/>
    <col min="2" max="2" width="12.125" customWidth="1"/>
    <col min="3" max="3" width="14.25" customWidth="1"/>
    <col min="4" max="4" width="17.675" customWidth="1"/>
    <col min="5" max="5" width="10.125" customWidth="1"/>
    <col min="6" max="6" width="12.625" customWidth="1"/>
    <col min="7" max="7" width="12.25" customWidth="1"/>
    <col min="8" max="8" width="10.375" style="12" customWidth="1"/>
    <col min="9" max="9" width="14.5" style="13" customWidth="1"/>
    <col min="10" max="10" width="10.125"/>
  </cols>
  <sheetData>
    <row r="1" ht="21" customHeight="1" spans="1:5">
      <c r="A1" s="14" t="s">
        <v>103</v>
      </c>
      <c r="B1" s="14"/>
      <c r="C1" s="14"/>
      <c r="D1" s="14"/>
      <c r="E1" s="14"/>
    </row>
    <row r="2" spans="1:5">
      <c r="A2" s="15" t="s">
        <v>104</v>
      </c>
      <c r="B2" s="2" t="s">
        <v>1</v>
      </c>
      <c r="C2" s="16" t="s">
        <v>2</v>
      </c>
      <c r="D2" s="17" t="s">
        <v>3</v>
      </c>
      <c r="E2" s="2" t="s">
        <v>4</v>
      </c>
    </row>
    <row r="3" spans="1:5">
      <c r="A3" s="18">
        <v>1</v>
      </c>
      <c r="B3" s="19">
        <v>17.34</v>
      </c>
      <c r="C3" s="20">
        <v>6000</v>
      </c>
      <c r="D3" s="21">
        <v>104040</v>
      </c>
      <c r="E3" s="94" t="s">
        <v>105</v>
      </c>
    </row>
    <row r="4" spans="1:5">
      <c r="A4" s="22"/>
      <c r="B4" s="23"/>
      <c r="C4" s="20">
        <v>1521.83</v>
      </c>
      <c r="D4" s="21">
        <v>26388.53</v>
      </c>
      <c r="E4" s="94" t="s">
        <v>106</v>
      </c>
    </row>
    <row r="5" spans="1:5">
      <c r="A5" s="1"/>
      <c r="B5" s="16" t="s">
        <v>8</v>
      </c>
      <c r="C5" s="20">
        <f>C3+C4</f>
        <v>7521.83</v>
      </c>
      <c r="D5" s="24">
        <f>D3+D4</f>
        <v>130428.53</v>
      </c>
      <c r="E5" s="1"/>
    </row>
    <row r="6" spans="1:5">
      <c r="A6" s="18">
        <v>2</v>
      </c>
      <c r="B6" s="19">
        <v>17.44</v>
      </c>
      <c r="C6" s="20">
        <v>6248</v>
      </c>
      <c r="D6" s="21">
        <v>108965.12</v>
      </c>
      <c r="E6" s="94" t="s">
        <v>107</v>
      </c>
    </row>
    <row r="7" spans="1:5">
      <c r="A7" s="25"/>
      <c r="B7" s="26"/>
      <c r="C7" s="20">
        <v>6248</v>
      </c>
      <c r="D7" s="21">
        <v>108965.12</v>
      </c>
      <c r="E7" s="94" t="s">
        <v>108</v>
      </c>
    </row>
    <row r="8" spans="1:5">
      <c r="A8" s="25"/>
      <c r="B8" s="26"/>
      <c r="C8" s="20">
        <v>6248</v>
      </c>
      <c r="D8" s="21">
        <v>108965.12</v>
      </c>
      <c r="E8" s="94" t="s">
        <v>109</v>
      </c>
    </row>
    <row r="9" spans="1:5">
      <c r="A9" s="25"/>
      <c r="B9" s="26"/>
      <c r="C9" s="20">
        <v>6248</v>
      </c>
      <c r="D9" s="21">
        <v>108965.12</v>
      </c>
      <c r="E9" s="94" t="s">
        <v>110</v>
      </c>
    </row>
    <row r="10" spans="1:5">
      <c r="A10" s="22"/>
      <c r="B10" s="23"/>
      <c r="C10" s="20">
        <v>1571.33</v>
      </c>
      <c r="D10" s="21">
        <v>27404</v>
      </c>
      <c r="E10" s="94" t="s">
        <v>106</v>
      </c>
    </row>
    <row r="11" spans="1:5">
      <c r="A11" s="1"/>
      <c r="B11" s="16" t="s">
        <v>8</v>
      </c>
      <c r="C11" s="20">
        <f>SUM(C6:C10)</f>
        <v>26563.33</v>
      </c>
      <c r="D11" s="27">
        <f>SUM(D6:D10)</f>
        <v>463264.48</v>
      </c>
      <c r="E11" s="1"/>
    </row>
    <row r="12" spans="1:5">
      <c r="A12" s="18">
        <v>3</v>
      </c>
      <c r="B12" s="19">
        <v>17.24</v>
      </c>
      <c r="C12" s="20">
        <v>6086.37</v>
      </c>
      <c r="D12" s="21">
        <v>104929.02</v>
      </c>
      <c r="E12" s="94" t="s">
        <v>111</v>
      </c>
    </row>
    <row r="13" spans="1:5">
      <c r="A13" s="22"/>
      <c r="B13" s="23"/>
      <c r="C13" s="20">
        <v>1000</v>
      </c>
      <c r="D13" s="21">
        <v>17240</v>
      </c>
      <c r="E13" s="94" t="s">
        <v>106</v>
      </c>
    </row>
    <row r="14" spans="1:5">
      <c r="A14" s="1"/>
      <c r="B14" s="16" t="s">
        <v>8</v>
      </c>
      <c r="C14" s="20">
        <f>C12+C13</f>
        <v>7086.37</v>
      </c>
      <c r="D14" s="27">
        <f>D12+D13</f>
        <v>122169.02</v>
      </c>
      <c r="E14" s="1"/>
    </row>
    <row r="15" spans="1:5">
      <c r="A15" s="18">
        <v>4</v>
      </c>
      <c r="B15" s="19">
        <v>17.24</v>
      </c>
      <c r="C15" s="20">
        <v>6103.84</v>
      </c>
      <c r="D15" s="21">
        <v>105230.2</v>
      </c>
      <c r="E15" s="94" t="s">
        <v>112</v>
      </c>
    </row>
    <row r="16" spans="1:5">
      <c r="A16" s="25"/>
      <c r="B16" s="26"/>
      <c r="C16" s="20">
        <v>6103.86</v>
      </c>
      <c r="D16" s="21">
        <v>105230.55</v>
      </c>
      <c r="E16" s="94" t="s">
        <v>113</v>
      </c>
    </row>
    <row r="17" spans="1:5">
      <c r="A17" s="22"/>
      <c r="B17" s="23"/>
      <c r="C17" s="20">
        <v>6103.89</v>
      </c>
      <c r="D17" s="21">
        <v>105231.06</v>
      </c>
      <c r="E17" s="94" t="s">
        <v>114</v>
      </c>
    </row>
    <row r="18" spans="1:5">
      <c r="A18" s="1"/>
      <c r="B18" s="16" t="s">
        <v>8</v>
      </c>
      <c r="C18" s="20">
        <f>C15+C16+C17</f>
        <v>18311.59</v>
      </c>
      <c r="D18" s="28">
        <f>D15+D16+D17</f>
        <v>315691.81</v>
      </c>
      <c r="E18" s="1"/>
    </row>
    <row r="19" spans="1:5">
      <c r="A19" s="29"/>
      <c r="B19" s="19" t="s">
        <v>50</v>
      </c>
      <c r="C19" s="30"/>
      <c r="D19" s="31">
        <f>D5+D11+D14+D18</f>
        <v>1031553.84</v>
      </c>
      <c r="E19" s="1" t="s">
        <v>115</v>
      </c>
    </row>
    <row r="20" ht="17" customHeight="1" spans="1:9">
      <c r="A20" s="15" t="s">
        <v>116</v>
      </c>
      <c r="B20" s="16" t="s">
        <v>1</v>
      </c>
      <c r="C20" s="16" t="s">
        <v>2</v>
      </c>
      <c r="D20" s="32" t="s">
        <v>3</v>
      </c>
      <c r="E20" s="33" t="s">
        <v>4</v>
      </c>
      <c r="H20"/>
      <c r="I20"/>
    </row>
    <row r="21" spans="1:9">
      <c r="A21" s="18">
        <v>1</v>
      </c>
      <c r="B21" s="16">
        <v>16.74</v>
      </c>
      <c r="C21" s="20">
        <v>4481</v>
      </c>
      <c r="D21" s="21">
        <v>75011.94</v>
      </c>
      <c r="E21" s="94" t="s">
        <v>117</v>
      </c>
      <c r="H21"/>
      <c r="I21"/>
    </row>
    <row r="22" spans="1:9">
      <c r="A22" s="25"/>
      <c r="B22" s="16">
        <v>16.74</v>
      </c>
      <c r="C22" s="20">
        <v>6501.6</v>
      </c>
      <c r="D22" s="21">
        <v>108836.78</v>
      </c>
      <c r="E22" s="94" t="s">
        <v>118</v>
      </c>
      <c r="H22"/>
      <c r="I22"/>
    </row>
    <row r="23" spans="1:9">
      <c r="A23" s="25"/>
      <c r="B23" s="16">
        <v>16.44</v>
      </c>
      <c r="C23" s="20">
        <v>4284.4</v>
      </c>
      <c r="D23" s="21">
        <v>70435.54</v>
      </c>
      <c r="E23" s="94" t="s">
        <v>119</v>
      </c>
      <c r="H23"/>
      <c r="I23"/>
    </row>
    <row r="24" spans="1:9">
      <c r="A24" s="22"/>
      <c r="B24" s="16">
        <v>16.44</v>
      </c>
      <c r="C24" s="20">
        <v>370.8</v>
      </c>
      <c r="D24" s="21">
        <v>6095.95</v>
      </c>
      <c r="E24" s="94" t="s">
        <v>119</v>
      </c>
      <c r="H24"/>
      <c r="I24"/>
    </row>
    <row r="25" spans="1:9">
      <c r="A25" s="1"/>
      <c r="B25" s="16" t="s">
        <v>8</v>
      </c>
      <c r="C25" s="20">
        <f>SUM(C21:C24)</f>
        <v>15637.8</v>
      </c>
      <c r="D25" s="24">
        <f>SUM(D21:D24)</f>
        <v>260380.21</v>
      </c>
      <c r="E25" s="1"/>
      <c r="H25"/>
      <c r="I25"/>
    </row>
    <row r="26" spans="1:9">
      <c r="A26" s="5">
        <v>2</v>
      </c>
      <c r="B26" s="34">
        <v>16.94</v>
      </c>
      <c r="C26" s="20">
        <v>6066.6</v>
      </c>
      <c r="D26" s="21">
        <v>102768.2</v>
      </c>
      <c r="E26" s="94" t="s">
        <v>120</v>
      </c>
      <c r="H26"/>
      <c r="I26"/>
    </row>
    <row r="27" spans="1:9">
      <c r="A27" s="5"/>
      <c r="B27" s="34">
        <v>16.44</v>
      </c>
      <c r="C27" s="20">
        <v>4227.4</v>
      </c>
      <c r="D27" s="21">
        <v>69498.46</v>
      </c>
      <c r="E27" s="94" t="s">
        <v>121</v>
      </c>
      <c r="H27"/>
      <c r="I27"/>
    </row>
    <row r="28" spans="1:9">
      <c r="A28" s="5"/>
      <c r="B28" s="34">
        <v>16.44</v>
      </c>
      <c r="C28" s="20">
        <v>1820.4</v>
      </c>
      <c r="D28" s="21">
        <v>29927.38</v>
      </c>
      <c r="E28" s="94" t="s">
        <v>119</v>
      </c>
      <c r="H28"/>
      <c r="I28"/>
    </row>
    <row r="29" spans="1:9">
      <c r="A29" s="5"/>
      <c r="B29" s="35">
        <v>16.04</v>
      </c>
      <c r="C29" s="20">
        <v>1000</v>
      </c>
      <c r="D29" s="21">
        <v>16040</v>
      </c>
      <c r="E29" s="94" t="s">
        <v>117</v>
      </c>
      <c r="H29"/>
      <c r="I29"/>
    </row>
    <row r="30" spans="1:9">
      <c r="A30" s="5"/>
      <c r="B30" s="36"/>
      <c r="C30" s="20">
        <v>1972.8</v>
      </c>
      <c r="D30" s="21">
        <v>31643.71</v>
      </c>
      <c r="E30" s="94" t="s">
        <v>121</v>
      </c>
      <c r="H30"/>
      <c r="I30"/>
    </row>
    <row r="31" spans="1:9">
      <c r="A31" s="1"/>
      <c r="B31" s="16" t="s">
        <v>8</v>
      </c>
      <c r="C31" s="20">
        <f>SUM(C26:C30)</f>
        <v>15087.2</v>
      </c>
      <c r="D31" s="24">
        <f>SUM(D26:D30)</f>
        <v>249877.75</v>
      </c>
      <c r="E31" s="1"/>
      <c r="H31"/>
      <c r="I31"/>
    </row>
    <row r="32" spans="1:9">
      <c r="A32" s="18">
        <v>3</v>
      </c>
      <c r="B32" s="19">
        <v>17.14</v>
      </c>
      <c r="C32" s="20">
        <v>5541.56</v>
      </c>
      <c r="D32" s="21">
        <v>94982.34</v>
      </c>
      <c r="E32" s="94" t="s">
        <v>122</v>
      </c>
      <c r="H32"/>
      <c r="I32"/>
    </row>
    <row r="33" spans="1:9">
      <c r="A33" s="22"/>
      <c r="B33" s="23"/>
      <c r="C33" s="20">
        <v>1000</v>
      </c>
      <c r="D33" s="21">
        <v>17140</v>
      </c>
      <c r="E33" s="94" t="s">
        <v>117</v>
      </c>
      <c r="H33"/>
      <c r="I33"/>
    </row>
    <row r="34" spans="1:9">
      <c r="A34" s="1"/>
      <c r="B34" s="16" t="s">
        <v>8</v>
      </c>
      <c r="C34" s="20">
        <f>C32+C33</f>
        <v>6541.56</v>
      </c>
      <c r="D34" s="24">
        <f>D32+D33</f>
        <v>112122.34</v>
      </c>
      <c r="H34"/>
      <c r="I34"/>
    </row>
    <row r="35" spans="1:9">
      <c r="A35" s="18">
        <v>4</v>
      </c>
      <c r="B35" s="19">
        <v>17.24</v>
      </c>
      <c r="C35" s="20">
        <v>6244.55</v>
      </c>
      <c r="D35" s="21">
        <v>107656.04</v>
      </c>
      <c r="E35" s="94" t="s">
        <v>123</v>
      </c>
      <c r="H35"/>
      <c r="I35"/>
    </row>
    <row r="36" spans="1:9">
      <c r="A36" s="25"/>
      <c r="B36" s="26"/>
      <c r="C36" s="20">
        <v>6244.55</v>
      </c>
      <c r="D36" s="21">
        <v>107656.04</v>
      </c>
      <c r="E36" s="94" t="s">
        <v>124</v>
      </c>
      <c r="H36"/>
      <c r="I36"/>
    </row>
    <row r="37" spans="1:9">
      <c r="A37" s="25"/>
      <c r="B37" s="26"/>
      <c r="C37" s="20">
        <v>6244.55</v>
      </c>
      <c r="D37" s="21">
        <v>107656.04</v>
      </c>
      <c r="E37" s="94" t="s">
        <v>125</v>
      </c>
      <c r="H37"/>
      <c r="I37"/>
    </row>
    <row r="38" spans="1:9">
      <c r="A38" s="25"/>
      <c r="B38" s="26"/>
      <c r="C38" s="30">
        <v>6244.57</v>
      </c>
      <c r="D38" s="37">
        <v>107656.39</v>
      </c>
      <c r="E38" s="94" t="s">
        <v>126</v>
      </c>
      <c r="H38"/>
      <c r="I38"/>
    </row>
    <row r="39" spans="1:9">
      <c r="A39" s="1"/>
      <c r="B39" s="16" t="s">
        <v>8</v>
      </c>
      <c r="C39" s="16">
        <f>SUM(C35:C38)</f>
        <v>24978.22</v>
      </c>
      <c r="D39" s="24">
        <f>SUM(D35:D38)</f>
        <v>430624.51</v>
      </c>
      <c r="E39" s="1" t="s">
        <v>115</v>
      </c>
      <c r="H39"/>
      <c r="I39"/>
    </row>
    <row r="40" spans="1:9">
      <c r="A40" s="1"/>
      <c r="B40" s="16" t="s">
        <v>50</v>
      </c>
      <c r="C40" s="16"/>
      <c r="D40" s="11">
        <f>D39+D34+D31+D25</f>
        <v>1053004.81</v>
      </c>
      <c r="E40" s="1"/>
      <c r="H40"/>
      <c r="I40"/>
    </row>
    <row r="41" spans="1:9">
      <c r="A41" s="15" t="s">
        <v>127</v>
      </c>
      <c r="B41" s="2" t="s">
        <v>1</v>
      </c>
      <c r="C41" s="16" t="s">
        <v>2</v>
      </c>
      <c r="D41" s="17" t="s">
        <v>3</v>
      </c>
      <c r="E41" s="2" t="s">
        <v>4</v>
      </c>
      <c r="H41"/>
      <c r="I41"/>
    </row>
    <row r="42" spans="1:5">
      <c r="A42" s="18">
        <v>1</v>
      </c>
      <c r="B42" s="19">
        <v>17.24</v>
      </c>
      <c r="C42" s="20">
        <v>6242.26</v>
      </c>
      <c r="D42" s="21">
        <v>107616.56</v>
      </c>
      <c r="E42" s="94" t="s">
        <v>128</v>
      </c>
    </row>
    <row r="43" spans="1:5">
      <c r="A43" s="22"/>
      <c r="B43" s="23"/>
      <c r="C43" s="20">
        <v>1000</v>
      </c>
      <c r="D43" s="21">
        <v>17240</v>
      </c>
      <c r="E43" s="94" t="s">
        <v>129</v>
      </c>
    </row>
    <row r="44" spans="1:5">
      <c r="A44" s="5"/>
      <c r="B44" s="16" t="s">
        <v>8</v>
      </c>
      <c r="C44" s="20">
        <f>C42+C43</f>
        <v>7242.26</v>
      </c>
      <c r="D44" s="27">
        <f>D42+D43</f>
        <v>124856.56</v>
      </c>
      <c r="E44" s="1"/>
    </row>
    <row r="45" spans="1:5">
      <c r="A45" s="18">
        <v>2</v>
      </c>
      <c r="B45" s="19">
        <v>17.24</v>
      </c>
      <c r="C45" s="20">
        <v>6003.92</v>
      </c>
      <c r="D45" s="21">
        <v>103507.58</v>
      </c>
      <c r="E45" s="94" t="s">
        <v>130</v>
      </c>
    </row>
    <row r="46" spans="1:5">
      <c r="A46" s="25"/>
      <c r="B46" s="26"/>
      <c r="C46" s="20">
        <v>6003.92</v>
      </c>
      <c r="D46" s="21">
        <v>103507.58</v>
      </c>
      <c r="E46" s="94" t="s">
        <v>131</v>
      </c>
    </row>
    <row r="47" spans="1:5">
      <c r="A47" s="25"/>
      <c r="B47" s="26"/>
      <c r="C47" s="20">
        <v>6003.92</v>
      </c>
      <c r="D47" s="21">
        <v>103507.58</v>
      </c>
      <c r="E47" s="94" t="s">
        <v>132</v>
      </c>
    </row>
    <row r="48" spans="1:5">
      <c r="A48" s="25"/>
      <c r="B48" s="26"/>
      <c r="C48" s="30">
        <v>6003.95</v>
      </c>
      <c r="D48" s="37">
        <v>103508.1</v>
      </c>
      <c r="E48" s="94" t="s">
        <v>133</v>
      </c>
    </row>
    <row r="49" spans="1:5">
      <c r="A49" s="1"/>
      <c r="B49" s="16" t="s">
        <v>8</v>
      </c>
      <c r="C49" s="16">
        <f>SUM(C45:C48)</f>
        <v>24015.71</v>
      </c>
      <c r="D49" s="27">
        <f>SUM(D45:D48)</f>
        <v>414030.84</v>
      </c>
      <c r="E49" s="1"/>
    </row>
    <row r="50" spans="1:5">
      <c r="A50" s="5">
        <v>3</v>
      </c>
      <c r="B50" s="16">
        <v>16.74</v>
      </c>
      <c r="C50" s="16">
        <v>4492.3</v>
      </c>
      <c r="D50" s="21">
        <v>75201.1</v>
      </c>
      <c r="E50" s="94" t="s">
        <v>129</v>
      </c>
    </row>
    <row r="51" spans="1:5">
      <c r="A51" s="5"/>
      <c r="B51" s="16"/>
      <c r="C51" s="16">
        <v>4492.3</v>
      </c>
      <c r="D51" s="21">
        <v>75201.1</v>
      </c>
      <c r="E51" s="94" t="s">
        <v>134</v>
      </c>
    </row>
    <row r="52" spans="1:5">
      <c r="A52" s="5"/>
      <c r="B52" s="16">
        <v>16.44</v>
      </c>
      <c r="C52" s="16">
        <v>4644</v>
      </c>
      <c r="D52" s="21">
        <v>76347.36</v>
      </c>
      <c r="E52" s="94" t="s">
        <v>135</v>
      </c>
    </row>
    <row r="53" spans="1:5">
      <c r="A53" s="5"/>
      <c r="B53" s="16">
        <v>16.44</v>
      </c>
      <c r="C53" s="16">
        <v>1691.6</v>
      </c>
      <c r="D53" s="21">
        <v>27809.9</v>
      </c>
      <c r="E53" s="94" t="s">
        <v>135</v>
      </c>
    </row>
    <row r="54" spans="1:5">
      <c r="A54" s="1"/>
      <c r="B54" s="16" t="s">
        <v>8</v>
      </c>
      <c r="C54" s="16">
        <f>SUM(C50:C53)</f>
        <v>15320.2</v>
      </c>
      <c r="D54" s="27">
        <f>SUM(D50:D53)</f>
        <v>254559.46</v>
      </c>
      <c r="E54" s="1"/>
    </row>
    <row r="55" spans="1:5">
      <c r="A55" s="5">
        <v>4</v>
      </c>
      <c r="B55" s="16">
        <v>16.74</v>
      </c>
      <c r="C55" s="16">
        <v>5152.6</v>
      </c>
      <c r="D55" s="21">
        <v>86254.52</v>
      </c>
      <c r="E55" s="94" t="s">
        <v>136</v>
      </c>
    </row>
    <row r="56" spans="1:5">
      <c r="A56" s="5"/>
      <c r="B56" s="16">
        <v>16.44</v>
      </c>
      <c r="C56" s="16">
        <v>4751</v>
      </c>
      <c r="D56" s="21">
        <v>78106.44</v>
      </c>
      <c r="E56" s="94" t="s">
        <v>137</v>
      </c>
    </row>
    <row r="57" spans="1:5">
      <c r="A57" s="1"/>
      <c r="B57" s="16" t="s">
        <v>8</v>
      </c>
      <c r="C57" s="16">
        <f>C55+C56</f>
        <v>9903.6</v>
      </c>
      <c r="D57" s="27">
        <f>D55+D56</f>
        <v>164360.96</v>
      </c>
      <c r="E57" s="1"/>
    </row>
    <row r="58" spans="1:5">
      <c r="A58" s="1"/>
      <c r="B58" s="16" t="s">
        <v>50</v>
      </c>
      <c r="C58" s="16"/>
      <c r="D58" s="11">
        <f>D57+D54+D49+D44</f>
        <v>957807.82</v>
      </c>
      <c r="E58" s="1" t="s">
        <v>115</v>
      </c>
    </row>
    <row r="59" spans="1:5">
      <c r="A59" s="15" t="s">
        <v>138</v>
      </c>
      <c r="B59" s="2" t="s">
        <v>1</v>
      </c>
      <c r="C59" s="3" t="s">
        <v>2</v>
      </c>
      <c r="D59" s="4" t="s">
        <v>3</v>
      </c>
      <c r="E59" s="2" t="s">
        <v>4</v>
      </c>
    </row>
    <row r="60" spans="1:5">
      <c r="A60" s="5">
        <v>1</v>
      </c>
      <c r="B60" s="5">
        <v>17.44</v>
      </c>
      <c r="C60" s="6">
        <v>6248</v>
      </c>
      <c r="D60" s="7">
        <f>B60*C60</f>
        <v>108965.12</v>
      </c>
      <c r="E60" s="94" t="s">
        <v>139</v>
      </c>
    </row>
    <row r="61" spans="1:5">
      <c r="A61" s="5"/>
      <c r="B61" s="5"/>
      <c r="C61" s="6">
        <v>6248</v>
      </c>
      <c r="D61" s="7">
        <v>108965.12</v>
      </c>
      <c r="E61" s="94" t="s">
        <v>140</v>
      </c>
    </row>
    <row r="62" spans="1:5">
      <c r="A62" s="5"/>
      <c r="B62" s="5"/>
      <c r="C62" s="6">
        <v>6248</v>
      </c>
      <c r="D62" s="7">
        <v>108965.12</v>
      </c>
      <c r="E62" s="94" t="s">
        <v>141</v>
      </c>
    </row>
    <row r="63" spans="1:5">
      <c r="A63" s="5"/>
      <c r="B63" s="5"/>
      <c r="C63" s="6">
        <v>6248</v>
      </c>
      <c r="D63" s="7">
        <v>108965.12</v>
      </c>
      <c r="E63" s="94" t="s">
        <v>142</v>
      </c>
    </row>
    <row r="64" spans="1:5">
      <c r="A64" s="5"/>
      <c r="B64" s="5"/>
      <c r="C64" s="8">
        <f>25247.08-C60-C61-C62-C63</f>
        <v>255.080000000002</v>
      </c>
      <c r="D64" s="7">
        <f>440309.08-D60-D61-D62-D63</f>
        <v>4448.60000000003</v>
      </c>
      <c r="E64" s="94" t="s">
        <v>143</v>
      </c>
    </row>
    <row r="65" spans="1:5">
      <c r="A65" s="1"/>
      <c r="B65" s="1" t="s">
        <v>8</v>
      </c>
      <c r="C65" s="6">
        <f>SUM(C60:C64)</f>
        <v>25247.08</v>
      </c>
      <c r="D65" s="10">
        <v>440309.08</v>
      </c>
      <c r="E65" s="1"/>
    </row>
    <row r="66" spans="1:5">
      <c r="A66" s="5">
        <v>2</v>
      </c>
      <c r="B66" s="5">
        <v>17.74</v>
      </c>
      <c r="C66" s="6">
        <v>6100</v>
      </c>
      <c r="D66" s="7">
        <f>B66*C66</f>
        <v>108214</v>
      </c>
      <c r="E66" s="94" t="s">
        <v>144</v>
      </c>
    </row>
    <row r="67" spans="1:5">
      <c r="A67" s="5"/>
      <c r="B67" s="5"/>
      <c r="C67" s="6">
        <f>6874.6-C66</f>
        <v>774.6</v>
      </c>
      <c r="D67" s="7">
        <f>C67*B66</f>
        <v>13741.404</v>
      </c>
      <c r="E67" s="94" t="s">
        <v>143</v>
      </c>
    </row>
    <row r="68" spans="1:5">
      <c r="A68" s="5"/>
      <c r="B68" s="1">
        <v>17.34</v>
      </c>
      <c r="C68" s="6">
        <v>2450.2</v>
      </c>
      <c r="D68" s="7">
        <f>B68*C68</f>
        <v>42486.468</v>
      </c>
      <c r="E68" s="94" t="s">
        <v>143</v>
      </c>
    </row>
    <row r="69" spans="1:5">
      <c r="A69" s="5"/>
      <c r="B69" s="1">
        <v>17.34</v>
      </c>
      <c r="C69" s="6">
        <v>361.8</v>
      </c>
      <c r="D69" s="7">
        <f>B69*C69</f>
        <v>6273.612</v>
      </c>
      <c r="E69" s="94" t="s">
        <v>143</v>
      </c>
    </row>
    <row r="70" spans="1:5">
      <c r="A70" s="1"/>
      <c r="B70" s="1" t="s">
        <v>8</v>
      </c>
      <c r="C70" s="6">
        <f>SUM(C66:C69)</f>
        <v>9686.6</v>
      </c>
      <c r="D70" s="10">
        <v>170715.48</v>
      </c>
      <c r="E70" s="1"/>
    </row>
    <row r="71" spans="1:5">
      <c r="A71" s="5">
        <v>3</v>
      </c>
      <c r="B71" s="1">
        <v>17.34</v>
      </c>
      <c r="C71" s="6">
        <v>4266.2</v>
      </c>
      <c r="D71" s="7">
        <f>B71*C71</f>
        <v>73975.908</v>
      </c>
      <c r="E71" s="94" t="s">
        <v>145</v>
      </c>
    </row>
    <row r="72" spans="1:5">
      <c r="A72" s="5"/>
      <c r="B72" s="1">
        <v>17.34</v>
      </c>
      <c r="C72" s="6">
        <v>4310</v>
      </c>
      <c r="D72" s="7">
        <f>B72*C72</f>
        <v>74735.4</v>
      </c>
      <c r="E72" s="94" t="s">
        <v>146</v>
      </c>
    </row>
    <row r="73" spans="1:5">
      <c r="A73" s="5"/>
      <c r="B73" s="5">
        <v>17.04</v>
      </c>
      <c r="C73" s="6">
        <v>6360</v>
      </c>
      <c r="D73" s="7">
        <f>B73*C73</f>
        <v>108374.4</v>
      </c>
      <c r="E73" s="94" t="s">
        <v>147</v>
      </c>
    </row>
    <row r="74" spans="1:5">
      <c r="A74" s="5"/>
      <c r="B74" s="5"/>
      <c r="C74" s="6">
        <f>8747.6-C73</f>
        <v>2387.6</v>
      </c>
      <c r="D74" s="7">
        <f>B73*C74</f>
        <v>40684.704</v>
      </c>
      <c r="E74" s="94" t="s">
        <v>143</v>
      </c>
    </row>
    <row r="75" spans="1:5">
      <c r="A75" s="1"/>
      <c r="B75" s="1" t="s">
        <v>8</v>
      </c>
      <c r="C75" s="6">
        <f>SUM(C71:C74)</f>
        <v>17323.8</v>
      </c>
      <c r="D75" s="10">
        <v>297770.41</v>
      </c>
      <c r="E75" s="1"/>
    </row>
    <row r="76" spans="1:5">
      <c r="A76" s="1"/>
      <c r="B76" s="1" t="s">
        <v>50</v>
      </c>
      <c r="C76" s="6"/>
      <c r="D76" s="31">
        <f>SUM(D75+D70+D65)</f>
        <v>908794.97</v>
      </c>
      <c r="E76" s="1" t="s">
        <v>73</v>
      </c>
    </row>
    <row r="78" spans="1:4">
      <c r="A78" s="38" t="s">
        <v>95</v>
      </c>
      <c r="B78" s="39" t="s">
        <v>96</v>
      </c>
      <c r="C78" s="40" t="s">
        <v>97</v>
      </c>
      <c r="D78" s="40" t="s">
        <v>98</v>
      </c>
    </row>
    <row r="79" spans="1:4">
      <c r="A79" s="41"/>
      <c r="B79" s="39" t="s">
        <v>104</v>
      </c>
      <c r="C79" s="40">
        <v>1031553.84</v>
      </c>
      <c r="D79" s="42">
        <v>10</v>
      </c>
    </row>
    <row r="80" spans="1:4">
      <c r="A80" s="41"/>
      <c r="B80" s="39" t="s">
        <v>116</v>
      </c>
      <c r="C80" s="40">
        <v>1053004.81</v>
      </c>
      <c r="D80" s="42">
        <v>10</v>
      </c>
    </row>
    <row r="81" spans="1:4">
      <c r="A81" s="41"/>
      <c r="B81" s="39" t="s">
        <v>127</v>
      </c>
      <c r="C81" s="40">
        <v>957807.82</v>
      </c>
      <c r="D81" s="42">
        <v>10</v>
      </c>
    </row>
    <row r="82" spans="1:4">
      <c r="A82" s="41"/>
      <c r="B82" s="39" t="s">
        <v>138</v>
      </c>
      <c r="C82" s="40">
        <v>908794.97</v>
      </c>
      <c r="D82" s="42">
        <v>9</v>
      </c>
    </row>
    <row r="83" spans="1:4">
      <c r="A83" s="43"/>
      <c r="B83" s="39" t="s">
        <v>8</v>
      </c>
      <c r="C83" s="40">
        <f>C79+C80+C81+C82</f>
        <v>3951161.44</v>
      </c>
      <c r="D83" s="42">
        <f ca="1">SUM(D78:D83)</f>
        <v>39</v>
      </c>
    </row>
    <row r="85" spans="1:3">
      <c r="A85" s="44" t="s">
        <v>148</v>
      </c>
      <c r="B85" s="44"/>
      <c r="C85" s="44"/>
    </row>
    <row r="86" spans="1:3">
      <c r="A86" s="44" t="s">
        <v>149</v>
      </c>
      <c r="B86" s="44"/>
      <c r="C86" s="44"/>
    </row>
    <row r="87" spans="1:3">
      <c r="A87" s="44" t="s">
        <v>150</v>
      </c>
      <c r="B87" s="44"/>
      <c r="C87" s="44"/>
    </row>
    <row r="89" hidden="1" spans="1:2">
      <c r="A89" s="45">
        <f>C83</f>
        <v>3951161.44</v>
      </c>
      <c r="B89" s="46" t="s">
        <v>151</v>
      </c>
    </row>
    <row r="90" hidden="1" spans="1:2">
      <c r="A90" s="45">
        <v>6001401.55</v>
      </c>
      <c r="B90" s="46" t="s">
        <v>152</v>
      </c>
    </row>
  </sheetData>
  <mergeCells count="30">
    <mergeCell ref="A1:E1"/>
    <mergeCell ref="A3:A4"/>
    <mergeCell ref="A6:A10"/>
    <mergeCell ref="A12:A13"/>
    <mergeCell ref="A15:A17"/>
    <mergeCell ref="A21:A24"/>
    <mergeCell ref="A26:A30"/>
    <mergeCell ref="A32:A33"/>
    <mergeCell ref="A35:A38"/>
    <mergeCell ref="A42:A43"/>
    <mergeCell ref="A45:A48"/>
    <mergeCell ref="A50:A53"/>
    <mergeCell ref="A55:A56"/>
    <mergeCell ref="A60:A64"/>
    <mergeCell ref="A66:A69"/>
    <mergeCell ref="A71:A74"/>
    <mergeCell ref="A78:A83"/>
    <mergeCell ref="B3:B4"/>
    <mergeCell ref="B6:B10"/>
    <mergeCell ref="B12:B13"/>
    <mergeCell ref="B15:B17"/>
    <mergeCell ref="B29:B30"/>
    <mergeCell ref="B32:B33"/>
    <mergeCell ref="B35:B38"/>
    <mergeCell ref="B42:B43"/>
    <mergeCell ref="B45:B48"/>
    <mergeCell ref="B50:B51"/>
    <mergeCell ref="B60:B64"/>
    <mergeCell ref="B66:B67"/>
    <mergeCell ref="B73:B74"/>
  </mergeCells>
  <pageMargins left="1.45833333333333" right="1.55208333333333" top="0.208333333333333" bottom="0.270833333333333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J32" sqref="J32"/>
    </sheetView>
  </sheetViews>
  <sheetFormatPr defaultColWidth="9" defaultRowHeight="13.5" outlineLevelCol="4"/>
  <cols>
    <col min="3" max="3" width="12.125" customWidth="1"/>
    <col min="4" max="4" width="13.25" customWidth="1"/>
  </cols>
  <sheetData>
    <row r="1" spans="1:5">
      <c r="A1" s="1" t="s">
        <v>153</v>
      </c>
      <c r="B1" s="2" t="s">
        <v>1</v>
      </c>
      <c r="C1" s="3" t="s">
        <v>2</v>
      </c>
      <c r="D1" s="4" t="s">
        <v>3</v>
      </c>
      <c r="E1" s="2" t="s">
        <v>4</v>
      </c>
    </row>
    <row r="2" spans="1:5">
      <c r="A2" s="5">
        <v>1</v>
      </c>
      <c r="B2" s="1">
        <v>19.64</v>
      </c>
      <c r="C2" s="6">
        <v>684.2</v>
      </c>
      <c r="D2" s="7">
        <f t="shared" ref="D2:D7" si="0">B2*C2</f>
        <v>13437.688</v>
      </c>
      <c r="E2" s="1">
        <v>5</v>
      </c>
    </row>
    <row r="3" spans="1:5">
      <c r="A3" s="5"/>
      <c r="B3" s="1">
        <v>19.44</v>
      </c>
      <c r="C3" s="6">
        <v>5540</v>
      </c>
      <c r="D3" s="7">
        <f t="shared" si="0"/>
        <v>107697.6</v>
      </c>
      <c r="E3" s="1">
        <v>1</v>
      </c>
    </row>
    <row r="4" spans="1:5">
      <c r="A4" s="5"/>
      <c r="B4" s="1">
        <v>19.44</v>
      </c>
      <c r="C4" s="6">
        <f>8718.6-C3</f>
        <v>3178.6</v>
      </c>
      <c r="D4" s="7">
        <f t="shared" si="0"/>
        <v>61791.984</v>
      </c>
      <c r="E4" s="1">
        <v>5</v>
      </c>
    </row>
    <row r="5" spans="1:5">
      <c r="A5" s="1"/>
      <c r="B5" s="6" t="s">
        <v>8</v>
      </c>
      <c r="C5" s="8">
        <f>SUM(C2:C4)</f>
        <v>9402.8</v>
      </c>
      <c r="D5" s="9">
        <f>SUM(D2:D4)</f>
        <v>182927.272</v>
      </c>
      <c r="E5" s="1"/>
    </row>
    <row r="6" spans="1:5">
      <c r="A6" s="5">
        <v>2</v>
      </c>
      <c r="B6" s="1">
        <v>18.64</v>
      </c>
      <c r="C6" s="6">
        <v>4246.22</v>
      </c>
      <c r="D6" s="7">
        <f t="shared" si="0"/>
        <v>79149.5408</v>
      </c>
      <c r="E6" s="1">
        <v>6</v>
      </c>
    </row>
    <row r="7" spans="1:5">
      <c r="A7" s="5"/>
      <c r="B7" s="5">
        <v>18.64</v>
      </c>
      <c r="C7" s="6">
        <v>5840</v>
      </c>
      <c r="D7" s="7">
        <f t="shared" si="0"/>
        <v>108857.6</v>
      </c>
      <c r="E7" s="1">
        <v>2</v>
      </c>
    </row>
    <row r="8" spans="1:5">
      <c r="A8" s="5"/>
      <c r="B8" s="5"/>
      <c r="C8" s="6">
        <f>10008.19-C7</f>
        <v>4168.19</v>
      </c>
      <c r="D8" s="7">
        <f>B7*C8</f>
        <v>77695.0616</v>
      </c>
      <c r="E8" s="1">
        <v>7</v>
      </c>
    </row>
    <row r="9" spans="1:5">
      <c r="A9" s="1"/>
      <c r="B9" s="1" t="s">
        <v>8</v>
      </c>
      <c r="C9" s="6">
        <f>SUM(C6:C8)</f>
        <v>14254.41</v>
      </c>
      <c r="D9" s="10">
        <f>SUM(D6:D8)</f>
        <v>265702.2024</v>
      </c>
      <c r="E9" s="1"/>
    </row>
    <row r="10" spans="1:5">
      <c r="A10" s="5">
        <v>3</v>
      </c>
      <c r="B10" s="1">
        <v>19.64</v>
      </c>
      <c r="C10" s="6">
        <v>3965</v>
      </c>
      <c r="D10" s="7">
        <f t="shared" ref="D10:D12" si="1">B10*C10</f>
        <v>77872.6</v>
      </c>
      <c r="E10" s="1">
        <v>8</v>
      </c>
    </row>
    <row r="11" spans="1:5">
      <c r="A11" s="5"/>
      <c r="B11" s="1">
        <v>19.64</v>
      </c>
      <c r="C11" s="6">
        <v>1930.2</v>
      </c>
      <c r="D11" s="7">
        <f t="shared" si="1"/>
        <v>37909.128</v>
      </c>
      <c r="E11" s="1">
        <v>3</v>
      </c>
    </row>
    <row r="12" spans="1:5">
      <c r="A12" s="5"/>
      <c r="B12" s="1">
        <v>19.44</v>
      </c>
      <c r="C12" s="6">
        <v>3300.6</v>
      </c>
      <c r="D12" s="7">
        <f t="shared" si="1"/>
        <v>64163.664</v>
      </c>
      <c r="E12" s="1">
        <v>3</v>
      </c>
    </row>
    <row r="13" spans="1:5">
      <c r="A13" s="1"/>
      <c r="B13" s="1" t="s">
        <v>8</v>
      </c>
      <c r="C13" s="6">
        <f>SUM(C10:C12)</f>
        <v>9195.8</v>
      </c>
      <c r="D13" s="10">
        <f>SUM(D10:D12)</f>
        <v>179945.392</v>
      </c>
      <c r="E13" s="1"/>
    </row>
    <row r="14" spans="1:5">
      <c r="A14" s="5">
        <v>4</v>
      </c>
      <c r="B14" s="1">
        <v>19.64</v>
      </c>
      <c r="C14" s="6">
        <v>1430.4</v>
      </c>
      <c r="D14" s="7">
        <f t="shared" ref="D14:D20" si="2">B14*C14</f>
        <v>28093.056</v>
      </c>
      <c r="E14" s="1">
        <v>5</v>
      </c>
    </row>
    <row r="15" spans="1:5">
      <c r="A15" s="5"/>
      <c r="B15" s="1">
        <v>19.44</v>
      </c>
      <c r="C15" s="6">
        <v>5540</v>
      </c>
      <c r="D15" s="7">
        <f t="shared" si="2"/>
        <v>107697.6</v>
      </c>
      <c r="E15" s="1">
        <v>4</v>
      </c>
    </row>
    <row r="16" spans="1:5">
      <c r="A16" s="5"/>
      <c r="B16" s="1"/>
      <c r="C16" s="6">
        <f>8271-C15</f>
        <v>2731</v>
      </c>
      <c r="D16" s="7">
        <f>B15*C16</f>
        <v>53090.64</v>
      </c>
      <c r="E16" s="1">
        <v>9</v>
      </c>
    </row>
    <row r="17" spans="1:5">
      <c r="A17" s="1"/>
      <c r="B17" s="1" t="s">
        <v>8</v>
      </c>
      <c r="C17" s="6">
        <f>SUM(C14:C16)</f>
        <v>9701.4</v>
      </c>
      <c r="D17" s="10">
        <f>SUM(D14:D16)</f>
        <v>188881.296</v>
      </c>
      <c r="E17" s="1"/>
    </row>
    <row r="18" spans="1:5">
      <c r="A18" s="5">
        <v>5</v>
      </c>
      <c r="B18" s="1">
        <v>19.64</v>
      </c>
      <c r="C18" s="6">
        <v>1257.8</v>
      </c>
      <c r="D18" s="7">
        <f t="shared" si="2"/>
        <v>24703.192</v>
      </c>
      <c r="E18" s="1">
        <v>6</v>
      </c>
    </row>
    <row r="19" spans="1:5">
      <c r="A19" s="5"/>
      <c r="B19" s="1">
        <v>19.64</v>
      </c>
      <c r="C19" s="6">
        <v>4309.4</v>
      </c>
      <c r="D19" s="7">
        <f t="shared" si="2"/>
        <v>84636.616</v>
      </c>
      <c r="E19" s="1">
        <v>10</v>
      </c>
    </row>
    <row r="20" spans="1:5">
      <c r="A20" s="5"/>
      <c r="B20" s="1">
        <v>19.44</v>
      </c>
      <c r="C20" s="6">
        <v>3425.2</v>
      </c>
      <c r="D20" s="7">
        <f t="shared" si="2"/>
        <v>66585.888</v>
      </c>
      <c r="E20" s="1">
        <v>11</v>
      </c>
    </row>
    <row r="21" spans="1:5">
      <c r="A21" s="1"/>
      <c r="B21" s="1" t="s">
        <v>8</v>
      </c>
      <c r="C21" s="6">
        <f>SUM(C18:C20)</f>
        <v>8992.4</v>
      </c>
      <c r="D21" s="10">
        <f>SUM(D18:D20)</f>
        <v>175925.696</v>
      </c>
      <c r="E21" s="1" t="s">
        <v>55</v>
      </c>
    </row>
    <row r="22" spans="1:5">
      <c r="A22" s="1"/>
      <c r="B22" s="1" t="s">
        <v>50</v>
      </c>
      <c r="C22" s="6"/>
      <c r="D22" s="11">
        <f>SUM(D5+D9+D13+D17+D21)</f>
        <v>993381.8584</v>
      </c>
      <c r="E22" s="1"/>
    </row>
  </sheetData>
  <mergeCells count="6">
    <mergeCell ref="A2:A4"/>
    <mergeCell ref="A6:A8"/>
    <mergeCell ref="A10:A12"/>
    <mergeCell ref="A14:A16"/>
    <mergeCell ref="A18:A20"/>
    <mergeCell ref="B7:B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7月</vt:lpstr>
      <vt:lpstr>8月</vt:lpstr>
      <vt:lpstr>9月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Fearless</cp:lastModifiedBy>
  <dcterms:created xsi:type="dcterms:W3CDTF">2023-06-17T03:58:00Z</dcterms:created>
  <dcterms:modified xsi:type="dcterms:W3CDTF">2023-09-25T02:39:37Z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16977E4C5B0C414B8946CC4F2DF653BA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