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30" windowHeight="11385"/>
  </bookViews>
  <sheets>
    <sheet name="7月工资" sheetId="1" r:id="rId1"/>
    <sheet name="7月回款提成明细" sheetId="2" r:id="rId2"/>
    <sheet name="预抵押证" sheetId="3" r:id="rId3"/>
    <sheet name="修改预留" sheetId="4" r:id="rId4"/>
  </sheets>
  <definedNames>
    <definedName name="_xlnm._FilterDatabase" localSheetId="1" hidden="1">'7月回款提成明细'!$A$6:$S$19</definedName>
  </definedNames>
  <calcPr calcId="144525"/>
</workbook>
</file>

<file path=xl/sharedStrings.xml><?xml version="1.0" encoding="utf-8"?>
<sst xmlns="http://schemas.openxmlformats.org/spreadsheetml/2006/main" count="517" uniqueCount="134">
  <si>
    <t>通力房产沁园春·锦销售部7月份提成</t>
  </si>
  <si>
    <t>2023/7/1-2023/7/31</t>
  </si>
  <si>
    <t>7月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</si>
  <si>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</si>
  <si>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</si>
  <si>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</si>
  <si>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</si>
  <si>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</si>
  <si>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</si>
  <si>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</si>
  <si>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</si>
  <si>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</si>
  <si>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</si>
  <si>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</si>
  <si>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</si>
  <si>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</si>
  <si>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</si>
  <si>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</si>
  <si>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</si>
  <si>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</si>
  <si>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</si>
  <si>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</si>
  <si>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</si>
  <si>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王玉慧</t>
  </si>
  <si>
    <t>销售经理</t>
  </si>
  <si>
    <t>闫金秀</t>
  </si>
  <si>
    <t>销售主管</t>
  </si>
  <si>
    <t>霍苒</t>
  </si>
  <si>
    <t>置业顾问</t>
  </si>
  <si>
    <t>肖陶丽</t>
  </si>
  <si>
    <t>赵江龙</t>
  </si>
  <si>
    <t>王珂珂</t>
  </si>
  <si>
    <t>离职</t>
  </si>
  <si>
    <t>林欢欢</t>
  </si>
  <si>
    <t>刘宁宁</t>
  </si>
  <si>
    <t>李秀莲</t>
  </si>
  <si>
    <t>米云鹤</t>
  </si>
  <si>
    <t>潘亦玹</t>
  </si>
  <si>
    <t>张玉琴</t>
  </si>
  <si>
    <t>连阵阵</t>
  </si>
  <si>
    <t>张新艳</t>
  </si>
  <si>
    <t>按揭专员</t>
  </si>
  <si>
    <t>师艳莉</t>
  </si>
  <si>
    <t>合计：</t>
  </si>
  <si>
    <t>制表人：王玉慧</t>
  </si>
  <si>
    <t>财务审核：</t>
  </si>
  <si>
    <t>沁春锦苑销售及回款月报表二期(7月）</t>
  </si>
  <si>
    <t>房号</t>
  </si>
  <si>
    <t>面积</t>
  </si>
  <si>
    <t>单价</t>
  </si>
  <si>
    <t>销售总价</t>
  </si>
  <si>
    <t>本月回款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</si>
  <si>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</si>
  <si>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</si>
  <si>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</si>
  <si>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</si>
  <si>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</si>
  <si>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</si>
  <si>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</si>
  <si>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</si>
  <si>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</si>
  <si>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主管</t>
  </si>
  <si>
    <t>经理</t>
  </si>
  <si>
    <t>蔡欣耕</t>
  </si>
  <si>
    <t>26-2-101</t>
  </si>
  <si>
    <t>商贷</t>
  </si>
  <si>
    <t>沁春锦苑销售及回款月报表三期(7月）</t>
  </si>
  <si>
    <t>王俊锋</t>
  </si>
  <si>
    <t>22-1-1702</t>
  </si>
  <si>
    <t>霍洪霞</t>
  </si>
  <si>
    <t>马赛</t>
  </si>
  <si>
    <t>18-1-1002</t>
  </si>
  <si>
    <t>公积金贷款</t>
  </si>
  <si>
    <t>刘宁宁6</t>
  </si>
  <si>
    <t>李万腾</t>
  </si>
  <si>
    <t>18-1-1802</t>
  </si>
  <si>
    <t>米云鹤6</t>
  </si>
  <si>
    <t>达宏</t>
  </si>
  <si>
    <t>22-1-1501</t>
  </si>
  <si>
    <t>汪天平</t>
  </si>
  <si>
    <t>18-1-1701</t>
  </si>
  <si>
    <t>史小刚</t>
  </si>
  <si>
    <t>22-1-1502</t>
  </si>
  <si>
    <t>崔作林</t>
  </si>
  <si>
    <t>18-1-1801</t>
  </si>
  <si>
    <t>段宝山</t>
  </si>
  <si>
    <t>22-1-401</t>
  </si>
  <si>
    <t>罗晨</t>
  </si>
  <si>
    <t>22-1-1701</t>
  </si>
  <si>
    <t>王佳</t>
  </si>
  <si>
    <t>18-2-1701</t>
  </si>
  <si>
    <t>赵江龙5</t>
  </si>
  <si>
    <t>张文炳</t>
  </si>
  <si>
    <t>18-1-1702</t>
  </si>
  <si>
    <t>分期</t>
  </si>
  <si>
    <t>王忠娟</t>
  </si>
  <si>
    <t>22-1-1302</t>
  </si>
  <si>
    <t>春和景苑销售及回款月报表(7月）</t>
  </si>
  <si>
    <t>阿不力孜·阿不来提</t>
  </si>
  <si>
    <t>2-3-601</t>
  </si>
  <si>
    <t>沁春锦苑储藏室销售及回款月报表(7月）</t>
  </si>
  <si>
    <t>签协议日期</t>
  </si>
  <si>
    <t>刘洁</t>
  </si>
  <si>
    <t>12-102</t>
  </si>
  <si>
    <t>一次性付款</t>
  </si>
  <si>
    <t>12-103</t>
  </si>
  <si>
    <t>7月预抵押证明细</t>
  </si>
  <si>
    <t>日期</t>
  </si>
  <si>
    <t>通力房产沁园春·锦销售部1月份提成</t>
  </si>
  <si>
    <t>通力房产沁园春·锦销售部2月份提成</t>
  </si>
  <si>
    <t>2023/1/1-2023/1/31</t>
  </si>
  <si>
    <t>1月
销售</t>
  </si>
  <si>
    <t>油补</t>
  </si>
  <si>
    <t>商业租赁提成</t>
  </si>
  <si>
    <t>月工资
标准</t>
  </si>
  <si>
    <t>2023/1/21-2023/2/28</t>
  </si>
  <si>
    <t>2月
销售</t>
  </si>
  <si>
    <t>出勤基
本工资</t>
  </si>
  <si>
    <t>白媛媛</t>
  </si>
  <si>
    <t>制表人：王慧</t>
  </si>
  <si>
    <t>通力房产沁园春·锦销售部3月份提成</t>
  </si>
  <si>
    <t>2023/3/1-2023/3/31</t>
  </si>
  <si>
    <t>3月
销售</t>
  </si>
  <si>
    <t>扣除套奖</t>
  </si>
  <si>
    <t>通力房产沁园春·锦销售部4月份提成</t>
  </si>
  <si>
    <t>2023/4/1-2023/4/30</t>
  </si>
  <si>
    <t>4月
销售</t>
  </si>
  <si>
    <t>扣除租赁提成</t>
  </si>
  <si>
    <t>通力房产沁园春·锦销售部5月份提成</t>
  </si>
  <si>
    <t>通力房产沁园春·锦销售部6月份提成</t>
  </si>
  <si>
    <t>2023/5/1-2023/5/31</t>
  </si>
  <si>
    <t>5月
销售</t>
  </si>
  <si>
    <t>2023/6/1-2023/6/30</t>
  </si>
  <si>
    <t>6月
销售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</si>
</sst>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yyyy/m/d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6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2" fillId="4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5" borderId="2" xfId="0" applyNumberFormat="1" applyFont="1" applyFill="1" applyBorder="1" applyAlignment="1">
      <alignment horizontal="center" vertical="center"/>
    </xf>
    <xf numFmtId="177" fontId="2" fillId="6" borderId="4" xfId="0" applyNumberFormat="1" applyFont="1" applyFill="1" applyBorder="1" applyAlignment="1">
      <alignment horizontal="center" vertical="center"/>
    </xf>
    <xf numFmtId="177" fontId="2" fillId="5" borderId="2" xfId="0" applyNumberFormat="1" applyFont="1" applyFill="1" applyBorder="1" applyAlignment="1">
      <alignment vertical="center"/>
    </xf>
    <xf numFmtId="178" fontId="2" fillId="5" borderId="2" xfId="0" applyNumberFormat="1" applyFont="1" applyFill="1" applyBorder="1" applyAlignment="1">
      <alignment horizontal="center" vertical="center"/>
    </xf>
    <xf numFmtId="178" fontId="2" fillId="6" borderId="4" xfId="0" applyNumberFormat="1" applyFont="1" applyFill="1" applyBorder="1" applyAlignment="1">
      <alignment horizontal="center" vertical="center"/>
    </xf>
    <xf numFmtId="176" fontId="2" fillId="7" borderId="2" xfId="0" applyNumberFormat="1" applyFont="1" applyFill="1" applyBorder="1" applyAlignment="1">
      <alignment horizontal="center" vertical="center"/>
    </xf>
    <xf numFmtId="178" fontId="2" fillId="8" borderId="2" xfId="0" applyNumberFormat="1" applyFont="1" applyFill="1" applyBorder="1" applyAlignment="1">
      <alignment horizontal="center" vertical="center"/>
    </xf>
    <xf numFmtId="178" fontId="2" fillId="9" borderId="4" xfId="0" applyNumberFormat="1" applyFont="1" applyFill="1" applyBorder="1" applyAlignment="1">
      <alignment horizontal="center" vertical="center"/>
    </xf>
    <xf numFmtId="178" fontId="2" fillId="1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79" fontId="9" fillId="7" borderId="2" xfId="8" applyNumberFormat="1" applyFont="1" applyFill="1" applyBorder="1" applyAlignment="1" applyProtection="1">
      <alignment horizontal="center" vertical="center" shrinkToFit="1"/>
      <protection locked="0"/>
    </xf>
    <xf numFmtId="0" fontId="0" fillId="0" borderId="2" xfId="0" applyFill="1" applyBorder="1" applyAlignment="1">
      <alignment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0" fillId="13" borderId="0" xfId="0" applyNumberFormat="1" applyFill="1" applyAlignment="1">
      <alignment horizontal="center" vertical="center"/>
    </xf>
    <xf numFmtId="178" fontId="0" fillId="12" borderId="0" xfId="0" applyNumberForma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178" fontId="0" fillId="14" borderId="0" xfId="0" applyNumberFormat="1" applyFill="1" applyAlignment="1">
      <alignment horizontal="center" vertical="center"/>
    </xf>
    <xf numFmtId="178" fontId="0" fillId="11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vertical="center"/>
    </xf>
    <xf numFmtId="0" fontId="2" fillId="15" borderId="2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topLeftCell="I1" workbookViewId="0">
      <selection activeCell="U4" sqref="U4"/>
    </sheetView>
  </sheetViews>
  <sheetFormatPr defaultColWidth="9" defaultRowHeight="13.5"/>
  <cols>
    <col min="1" max="1" width="5" style="45" customWidth="1"/>
    <col min="2" max="3" width="9" style="45"/>
    <col min="4" max="7" width="4.875" style="45" customWidth="1"/>
    <col min="8" max="9" width="6.875" style="45" customWidth="1"/>
    <col min="10" max="10" width="8.125" style="45" customWidth="1"/>
    <col min="11" max="11" width="6.875" style="45" customWidth="1"/>
    <col min="12" max="12" width="6.875" style="45" hidden="1" customWidth="1"/>
    <col min="13" max="13" width="7.75" style="66" customWidth="1"/>
    <col min="14" max="14" width="6.875" style="66" customWidth="1"/>
    <col min="15" max="15" width="9.375" style="45" customWidth="1"/>
    <col min="16" max="16" width="8.25" style="45" customWidth="1"/>
    <col min="17" max="17" width="8.375" style="45" customWidth="1"/>
    <col min="18" max="18" width="8.875" style="45" customWidth="1"/>
    <col min="19" max="19" width="7.125" style="45" customWidth="1"/>
    <col min="20" max="20" width="10.1666666666667" style="45" customWidth="1"/>
    <col min="21" max="21" width="10.375" style="45"/>
    <col min="22" max="16384" width="9" style="45"/>
  </cols>
  <sheetData>
    <row r="1" s="45" customFormat="1" ht="33" customHeight="1" spans="1:2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68"/>
      <c r="N1" s="68"/>
      <c r="O1" s="9"/>
      <c r="P1" s="9"/>
      <c r="Q1" s="23"/>
      <c r="R1" s="9"/>
      <c r="S1" s="9"/>
      <c r="T1" s="9"/>
    </row>
    <row r="2" s="45" customFormat="1" ht="24" spans="1:20">
      <c r="A2" s="11" t="s">
        <v>1</v>
      </c>
      <c r="B2" s="11"/>
      <c r="C2" s="11"/>
      <c r="D2" s="11"/>
      <c r="E2" s="11"/>
      <c r="F2" s="11"/>
      <c r="G2" s="11" t="s">
        <v>2</v>
      </c>
      <c r="H2" s="12" t="s">
        <v>3</v>
      </c>
      <c r="I2" s="12" t="s">
        <v>4</v>
      </c>
      <c r="J2" s="12" t="s">
        <v>5</v>
      </c>
      <c r="K2" s="12" t="s">
        <v>6</v>
      </c>
      <c r="L2" s="16" t="s">
        <v>7</v>
      </c>
      <c r="M2" s="69" t="s">
        <v>8</v>
      </c>
      <c r="N2" s="69" t="s">
        <v>9</v>
      </c>
      <c r="O2" s="12" t="s">
        <v>10</v>
      </c>
      <c r="P2" s="12" t="s">
        <v>11</v>
      </c>
      <c r="Q2" s="24" t="s">
        <v>12</v>
      </c>
      <c r="R2" s="30" t="s">
        <v>13</v>
      </c>
      <c r="S2" s="11" t="s">
        <v>14</v>
      </c>
      <c r="T2" s="11" t="s">
        <v>15</v>
      </c>
    </row>
    <row r="3" s="45" customFormat="1" ht="36.95" customHeight="1" spans="1:20">
      <c r="A3" s="11" t="s">
        <v>16</v>
      </c>
      <c r="B3" s="11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3"/>
      <c r="I3" s="13"/>
      <c r="J3" s="13"/>
      <c r="K3" s="13"/>
      <c r="L3" s="18"/>
      <c r="M3" s="70"/>
      <c r="N3" s="70"/>
      <c r="O3" s="13"/>
      <c r="P3" s="13"/>
      <c r="Q3" s="25"/>
      <c r="R3" s="30"/>
      <c r="S3" s="11"/>
      <c r="T3" s="11"/>
    </row>
    <row r="4" s="45" customFormat="1" ht="21.95" customHeight="1" spans="1:20">
      <c r="A4" s="10">
        <v>1</v>
      </c>
      <c r="B4" s="10" t="s">
        <v>23</v>
      </c>
      <c r="C4" s="10" t="s">
        <v>24</v>
      </c>
      <c r="D4" s="10"/>
      <c r="E4" s="10"/>
      <c r="F4" s="10"/>
      <c r="G4" s="10"/>
      <c r="H4" s="10">
        <v>899.39</v>
      </c>
      <c r="I4" s="10"/>
      <c r="J4" s="10">
        <v>5163.48</v>
      </c>
      <c r="K4" s="10"/>
      <c r="L4" s="20"/>
      <c r="M4" s="40"/>
      <c r="N4" s="40">
        <v>197.89</v>
      </c>
      <c r="O4" s="40">
        <f>N4+M4+K4+J4+I4+H4</f>
        <v>6260.76</v>
      </c>
      <c r="P4" s="39"/>
      <c r="Q4" s="36">
        <v>1196.3</v>
      </c>
      <c r="R4" s="34">
        <f>O4-P4</f>
        <v>6260.76</v>
      </c>
      <c r="S4" s="20"/>
      <c r="T4" s="35">
        <f>R4-S4</f>
        <v>6260.76</v>
      </c>
    </row>
    <row r="5" s="45" customFormat="1" ht="21.95" customHeight="1" spans="1:20">
      <c r="A5" s="10">
        <v>2</v>
      </c>
      <c r="B5" s="10" t="s">
        <v>25</v>
      </c>
      <c r="C5" s="10" t="s">
        <v>26</v>
      </c>
      <c r="D5" s="10"/>
      <c r="E5" s="10"/>
      <c r="F5" s="10"/>
      <c r="G5" s="10"/>
      <c r="H5" s="10"/>
      <c r="I5" s="10"/>
      <c r="J5" s="10">
        <v>2152</v>
      </c>
      <c r="K5" s="10">
        <v>449.7</v>
      </c>
      <c r="L5" s="20"/>
      <c r="M5" s="40"/>
      <c r="N5" s="40"/>
      <c r="O5" s="40">
        <f t="shared" ref="O5:O18" si="0">N5+M5+K5+J5+I5+H5</f>
        <v>2601.7</v>
      </c>
      <c r="P5" s="39">
        <f>J5*0.05</f>
        <v>107.6</v>
      </c>
      <c r="Q5" s="36">
        <v>2121.9825</v>
      </c>
      <c r="R5" s="34">
        <f t="shared" ref="R5:R18" si="1">O5-P5</f>
        <v>2494.1</v>
      </c>
      <c r="S5" s="20"/>
      <c r="T5" s="35">
        <f t="shared" ref="T5:T18" si="2">R5-S5</f>
        <v>2494.1</v>
      </c>
    </row>
    <row r="6" s="45" customFormat="1" ht="21.95" customHeight="1" spans="1:20">
      <c r="A6" s="10">
        <v>3</v>
      </c>
      <c r="B6" s="67" t="s">
        <v>27</v>
      </c>
      <c r="C6" s="10" t="s">
        <v>28</v>
      </c>
      <c r="D6" s="10"/>
      <c r="E6" s="10"/>
      <c r="F6" s="10"/>
      <c r="G6" s="10"/>
      <c r="H6" s="10"/>
      <c r="I6" s="10"/>
      <c r="J6" s="10">
        <v>1880</v>
      </c>
      <c r="K6" s="10"/>
      <c r="L6" s="20"/>
      <c r="M6" s="40"/>
      <c r="N6" s="40"/>
      <c r="O6" s="40">
        <f t="shared" si="0"/>
        <v>1880</v>
      </c>
      <c r="P6" s="39">
        <f>J6*0.05</f>
        <v>94</v>
      </c>
      <c r="Q6" s="36">
        <v>2368.667</v>
      </c>
      <c r="R6" s="34">
        <f t="shared" si="1"/>
        <v>1786</v>
      </c>
      <c r="S6" s="20"/>
      <c r="T6" s="35">
        <f t="shared" si="2"/>
        <v>1786</v>
      </c>
    </row>
    <row r="7" s="45" customFormat="1" ht="21.95" customHeight="1" spans="1:20">
      <c r="A7" s="10">
        <v>4</v>
      </c>
      <c r="B7" s="10" t="s">
        <v>29</v>
      </c>
      <c r="C7" s="10" t="s">
        <v>28</v>
      </c>
      <c r="D7" s="10"/>
      <c r="E7" s="10"/>
      <c r="F7" s="10"/>
      <c r="G7" s="10"/>
      <c r="H7" s="10"/>
      <c r="I7" s="10"/>
      <c r="J7" s="10"/>
      <c r="K7" s="10">
        <v>188</v>
      </c>
      <c r="L7" s="20"/>
      <c r="M7" s="40"/>
      <c r="N7" s="40"/>
      <c r="O7" s="40">
        <f t="shared" si="0"/>
        <v>188</v>
      </c>
      <c r="P7" s="39">
        <f>J7*0.05</f>
        <v>0</v>
      </c>
      <c r="Q7" s="36">
        <v>2610.65</v>
      </c>
      <c r="R7" s="34">
        <f t="shared" si="1"/>
        <v>188</v>
      </c>
      <c r="S7" s="20"/>
      <c r="T7" s="35">
        <f t="shared" si="2"/>
        <v>188</v>
      </c>
    </row>
    <row r="8" s="45" customFormat="1" ht="21.95" customHeight="1" spans="1:20">
      <c r="A8" s="10">
        <v>5</v>
      </c>
      <c r="B8" s="10" t="s">
        <v>30</v>
      </c>
      <c r="C8" s="10" t="s">
        <v>26</v>
      </c>
      <c r="D8" s="10"/>
      <c r="E8" s="10"/>
      <c r="F8" s="10"/>
      <c r="G8" s="10"/>
      <c r="H8" s="10"/>
      <c r="I8" s="10"/>
      <c r="J8" s="10">
        <v>2891.53</v>
      </c>
      <c r="K8" s="10">
        <v>1874.19</v>
      </c>
      <c r="L8" s="20"/>
      <c r="M8" s="40"/>
      <c r="N8" s="40">
        <v>593.67</v>
      </c>
      <c r="O8" s="40">
        <f t="shared" si="0"/>
        <v>5359.39</v>
      </c>
      <c r="P8" s="39">
        <f t="shared" ref="P5:P17" si="3">J8*0.05</f>
        <v>144.5765</v>
      </c>
      <c r="Q8" s="36">
        <v>2357.5765</v>
      </c>
      <c r="R8" s="34">
        <f t="shared" si="1"/>
        <v>5214.8135</v>
      </c>
      <c r="S8" s="20"/>
      <c r="T8" s="35">
        <f t="shared" si="2"/>
        <v>5214.8135</v>
      </c>
    </row>
    <row r="9" s="45" customFormat="1" ht="21.95" customHeight="1" spans="1:21">
      <c r="A9" s="10">
        <v>6</v>
      </c>
      <c r="B9" s="10" t="s">
        <v>31</v>
      </c>
      <c r="C9" s="10" t="s">
        <v>28</v>
      </c>
      <c r="D9" s="10"/>
      <c r="E9" s="10"/>
      <c r="F9" s="10"/>
      <c r="G9" s="10"/>
      <c r="H9" s="10"/>
      <c r="I9" s="10"/>
      <c r="J9" s="10"/>
      <c r="K9" s="20"/>
      <c r="L9" s="20"/>
      <c r="M9" s="40"/>
      <c r="N9" s="40"/>
      <c r="O9" s="40">
        <f t="shared" si="0"/>
        <v>0</v>
      </c>
      <c r="P9" s="39">
        <f t="shared" si="3"/>
        <v>0</v>
      </c>
      <c r="Q9" s="36">
        <v>397.6</v>
      </c>
      <c r="R9" s="34">
        <f t="shared" si="1"/>
        <v>0</v>
      </c>
      <c r="S9" s="20"/>
      <c r="T9" s="35">
        <f t="shared" si="2"/>
        <v>0</v>
      </c>
      <c r="U9" s="45" t="s">
        <v>32</v>
      </c>
    </row>
    <row r="10" s="45" customFormat="1" ht="21.95" customHeight="1" spans="1:21">
      <c r="A10" s="10">
        <v>7</v>
      </c>
      <c r="B10" s="10" t="s">
        <v>33</v>
      </c>
      <c r="C10" s="10" t="s">
        <v>28</v>
      </c>
      <c r="D10" s="10"/>
      <c r="E10" s="10"/>
      <c r="F10" s="10"/>
      <c r="G10" s="10"/>
      <c r="H10" s="10">
        <v>4496.96</v>
      </c>
      <c r="I10" s="10"/>
      <c r="J10" s="10"/>
      <c r="K10" s="10"/>
      <c r="L10" s="20"/>
      <c r="M10" s="40"/>
      <c r="N10" s="40"/>
      <c r="O10" s="40">
        <f t="shared" si="0"/>
        <v>4496.96</v>
      </c>
      <c r="P10" s="39">
        <f t="shared" si="3"/>
        <v>0</v>
      </c>
      <c r="Q10" s="36">
        <v>1835.3</v>
      </c>
      <c r="R10" s="34">
        <f t="shared" si="1"/>
        <v>4496.96</v>
      </c>
      <c r="S10" s="20"/>
      <c r="T10" s="35">
        <f t="shared" si="2"/>
        <v>4496.96</v>
      </c>
      <c r="U10" s="45" t="s">
        <v>32</v>
      </c>
    </row>
    <row r="11" s="45" customFormat="1" ht="21.95" customHeight="1" spans="1:20">
      <c r="A11" s="10">
        <v>8</v>
      </c>
      <c r="B11" s="10" t="s">
        <v>34</v>
      </c>
      <c r="C11" s="10" t="s">
        <v>28</v>
      </c>
      <c r="D11" s="10"/>
      <c r="E11" s="10"/>
      <c r="F11" s="10"/>
      <c r="G11" s="10"/>
      <c r="H11" s="10"/>
      <c r="I11" s="10"/>
      <c r="J11" s="10">
        <v>8702</v>
      </c>
      <c r="K11" s="10"/>
      <c r="L11" s="20"/>
      <c r="M11" s="40"/>
      <c r="N11" s="40"/>
      <c r="O11" s="40">
        <f t="shared" si="0"/>
        <v>8702</v>
      </c>
      <c r="P11" s="39">
        <f t="shared" si="3"/>
        <v>435.1</v>
      </c>
      <c r="Q11" s="36">
        <v>1936.71</v>
      </c>
      <c r="R11" s="34">
        <f t="shared" si="1"/>
        <v>8266.9</v>
      </c>
      <c r="S11" s="20"/>
      <c r="T11" s="35">
        <f t="shared" si="2"/>
        <v>8266.9</v>
      </c>
    </row>
    <row r="12" s="45" customFormat="1" ht="21.95" customHeight="1" spans="1:20">
      <c r="A12" s="10">
        <v>9</v>
      </c>
      <c r="B12" s="10" t="s">
        <v>35</v>
      </c>
      <c r="C12" s="10" t="s">
        <v>28</v>
      </c>
      <c r="D12" s="10"/>
      <c r="E12" s="10"/>
      <c r="F12" s="10"/>
      <c r="G12" s="10"/>
      <c r="H12" s="10"/>
      <c r="I12" s="10"/>
      <c r="J12" s="10"/>
      <c r="K12" s="10"/>
      <c r="L12" s="20"/>
      <c r="M12" s="40"/>
      <c r="N12" s="40"/>
      <c r="O12" s="40">
        <f t="shared" si="0"/>
        <v>0</v>
      </c>
      <c r="P12" s="39">
        <f t="shared" si="3"/>
        <v>0</v>
      </c>
      <c r="Q12" s="36">
        <v>1042.5</v>
      </c>
      <c r="R12" s="34">
        <f t="shared" si="1"/>
        <v>0</v>
      </c>
      <c r="S12" s="20"/>
      <c r="T12" s="35">
        <f t="shared" si="2"/>
        <v>0</v>
      </c>
    </row>
    <row r="13" s="45" customFormat="1" ht="21.95" customHeight="1" spans="1:20">
      <c r="A13" s="10">
        <v>10</v>
      </c>
      <c r="B13" s="10" t="s">
        <v>36</v>
      </c>
      <c r="C13" s="10" t="s">
        <v>28</v>
      </c>
      <c r="D13" s="10"/>
      <c r="E13" s="10"/>
      <c r="F13" s="10"/>
      <c r="G13" s="10"/>
      <c r="H13" s="10"/>
      <c r="I13" s="10"/>
      <c r="J13" s="10">
        <v>10457.51</v>
      </c>
      <c r="K13" s="20"/>
      <c r="L13" s="20"/>
      <c r="M13" s="40"/>
      <c r="N13" s="40"/>
      <c r="O13" s="40">
        <f t="shared" si="0"/>
        <v>10457.51</v>
      </c>
      <c r="P13" s="39">
        <f t="shared" si="3"/>
        <v>522.8755</v>
      </c>
      <c r="Q13" s="36">
        <v>3035.0755</v>
      </c>
      <c r="R13" s="34">
        <f t="shared" si="1"/>
        <v>9934.6345</v>
      </c>
      <c r="S13" s="20"/>
      <c r="T13" s="35">
        <f t="shared" si="2"/>
        <v>9934.6345</v>
      </c>
    </row>
    <row r="14" s="45" customFormat="1" ht="21.95" customHeight="1" spans="1:20">
      <c r="A14" s="10">
        <v>11</v>
      </c>
      <c r="B14" s="10" t="s">
        <v>37</v>
      </c>
      <c r="C14" s="10" t="s">
        <v>28</v>
      </c>
      <c r="D14" s="10"/>
      <c r="E14" s="10"/>
      <c r="F14" s="10"/>
      <c r="G14" s="10"/>
      <c r="H14" s="10"/>
      <c r="I14" s="10"/>
      <c r="J14" s="10"/>
      <c r="K14" s="20"/>
      <c r="L14" s="20"/>
      <c r="M14" s="40"/>
      <c r="N14" s="40"/>
      <c r="O14" s="40">
        <f t="shared" si="0"/>
        <v>0</v>
      </c>
      <c r="P14" s="39">
        <f t="shared" si="3"/>
        <v>0</v>
      </c>
      <c r="Q14" s="36">
        <v>1256.4</v>
      </c>
      <c r="R14" s="34">
        <f t="shared" si="1"/>
        <v>0</v>
      </c>
      <c r="S14" s="20"/>
      <c r="T14" s="35">
        <f t="shared" si="2"/>
        <v>0</v>
      </c>
    </row>
    <row r="15" s="45" customFormat="1" ht="21.95" customHeight="1" spans="1:20">
      <c r="A15" s="10">
        <v>12</v>
      </c>
      <c r="B15" s="10" t="s">
        <v>38</v>
      </c>
      <c r="C15" s="10" t="s">
        <v>28</v>
      </c>
      <c r="D15" s="10"/>
      <c r="E15" s="10"/>
      <c r="F15" s="10"/>
      <c r="G15" s="10"/>
      <c r="H15" s="10"/>
      <c r="I15" s="10"/>
      <c r="J15" s="10"/>
      <c r="K15" s="20"/>
      <c r="L15" s="20"/>
      <c r="M15" s="40"/>
      <c r="N15" s="40"/>
      <c r="O15" s="40">
        <f t="shared" si="0"/>
        <v>0</v>
      </c>
      <c r="P15" s="39">
        <f t="shared" si="3"/>
        <v>0</v>
      </c>
      <c r="Q15" s="36">
        <v>27.5</v>
      </c>
      <c r="R15" s="34">
        <f t="shared" si="1"/>
        <v>0</v>
      </c>
      <c r="S15" s="20"/>
      <c r="T15" s="35">
        <f t="shared" si="2"/>
        <v>0</v>
      </c>
    </row>
    <row r="16" s="45" customFormat="1" ht="21.95" customHeight="1" spans="1:20">
      <c r="A16" s="10">
        <v>13</v>
      </c>
      <c r="B16" s="10" t="s">
        <v>39</v>
      </c>
      <c r="C16" s="10" t="s">
        <v>28</v>
      </c>
      <c r="D16" s="10"/>
      <c r="E16" s="10"/>
      <c r="F16" s="10"/>
      <c r="G16" s="10"/>
      <c r="H16" s="10"/>
      <c r="I16" s="10"/>
      <c r="J16" s="10"/>
      <c r="K16" s="20"/>
      <c r="L16" s="20"/>
      <c r="M16" s="40"/>
      <c r="N16" s="40"/>
      <c r="O16" s="40">
        <f t="shared" si="0"/>
        <v>0</v>
      </c>
      <c r="P16" s="39">
        <f t="shared" si="3"/>
        <v>0</v>
      </c>
      <c r="Q16" s="36">
        <v>134.6</v>
      </c>
      <c r="R16" s="34">
        <f t="shared" si="1"/>
        <v>0</v>
      </c>
      <c r="S16" s="20"/>
      <c r="T16" s="35">
        <f t="shared" si="2"/>
        <v>0</v>
      </c>
    </row>
    <row r="17" s="45" customFormat="1" ht="21.95" customHeight="1" spans="1:20">
      <c r="A17" s="10">
        <v>14</v>
      </c>
      <c r="B17" s="10" t="s">
        <v>40</v>
      </c>
      <c r="C17" s="10" t="s">
        <v>41</v>
      </c>
      <c r="D17" s="10"/>
      <c r="E17" s="10"/>
      <c r="F17" s="10"/>
      <c r="G17" s="10"/>
      <c r="H17" s="10"/>
      <c r="I17" s="10"/>
      <c r="J17" s="10"/>
      <c r="K17" s="10"/>
      <c r="L17" s="20"/>
      <c r="M17" s="40"/>
      <c r="N17" s="40"/>
      <c r="O17" s="40">
        <f t="shared" si="0"/>
        <v>0</v>
      </c>
      <c r="P17" s="39">
        <f t="shared" si="3"/>
        <v>0</v>
      </c>
      <c r="Q17" s="36">
        <v>0</v>
      </c>
      <c r="R17" s="34">
        <f t="shared" si="1"/>
        <v>0</v>
      </c>
      <c r="S17" s="20"/>
      <c r="T17" s="35">
        <f t="shared" si="2"/>
        <v>0</v>
      </c>
    </row>
    <row r="18" s="45" customFormat="1" ht="21.95" customHeight="1" spans="1:20">
      <c r="A18" s="10">
        <v>15</v>
      </c>
      <c r="B18" s="10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40">
        <v>1500</v>
      </c>
      <c r="N18" s="40"/>
      <c r="O18" s="40">
        <f t="shared" si="0"/>
        <v>1500</v>
      </c>
      <c r="P18" s="39"/>
      <c r="Q18" s="36"/>
      <c r="R18" s="34">
        <f t="shared" si="1"/>
        <v>1500</v>
      </c>
      <c r="S18" s="20"/>
      <c r="T18" s="35">
        <f t="shared" si="2"/>
        <v>1500</v>
      </c>
    </row>
    <row r="19" s="45" customFormat="1" ht="21.95" customHeight="1" spans="1:21">
      <c r="A19" s="10" t="s">
        <v>43</v>
      </c>
      <c r="B19" s="10"/>
      <c r="C19" s="10"/>
      <c r="D19" s="10"/>
      <c r="E19" s="10"/>
      <c r="F19" s="10"/>
      <c r="G19" s="10">
        <f t="shared" ref="G19:K19" si="4">SUM(G4:G17)</f>
        <v>0</v>
      </c>
      <c r="H19" s="10">
        <f t="shared" si="4"/>
        <v>5396.35</v>
      </c>
      <c r="I19" s="10">
        <f t="shared" si="4"/>
        <v>0</v>
      </c>
      <c r="J19" s="10">
        <f t="shared" si="4"/>
        <v>31246.52</v>
      </c>
      <c r="K19" s="10">
        <f t="shared" si="4"/>
        <v>2511.89</v>
      </c>
      <c r="L19" s="10"/>
      <c r="M19" s="40">
        <f>SUM(M4:M18)</f>
        <v>1500</v>
      </c>
      <c r="N19" s="40">
        <f>SUM(N4:N18)</f>
        <v>791.56</v>
      </c>
      <c r="O19" s="10">
        <f>SUM(O4:O18)</f>
        <v>41446.32</v>
      </c>
      <c r="P19" s="10">
        <f>SUM(P4:P18)</f>
        <v>1304.152</v>
      </c>
      <c r="Q19" s="36">
        <f>SUM(Q4:Q17)</f>
        <v>20320.8615</v>
      </c>
      <c r="R19" s="34">
        <f>SUM(R4:R18)</f>
        <v>40142.168</v>
      </c>
      <c r="S19" s="20"/>
      <c r="T19" s="35">
        <f>SUM(T4:T18)</f>
        <v>40142.168</v>
      </c>
      <c r="U19" s="35">
        <f>T19-T10</f>
        <v>35645.208</v>
      </c>
    </row>
    <row r="20" s="45" customFormat="1" ht="14.25" spans="1:20">
      <c r="A20" s="14"/>
      <c r="B20" s="15" t="s">
        <v>44</v>
      </c>
      <c r="C20" s="15"/>
      <c r="D20" s="15"/>
      <c r="E20" s="15"/>
      <c r="F20" s="15"/>
      <c r="G20" s="15"/>
      <c r="H20" s="15" t="s">
        <v>45</v>
      </c>
      <c r="I20" s="15"/>
      <c r="J20" s="15"/>
      <c r="K20" s="15"/>
      <c r="L20" s="15"/>
      <c r="M20" s="71"/>
      <c r="N20" s="71"/>
      <c r="O20" s="15"/>
      <c r="P20" s="22"/>
      <c r="Q20" s="28"/>
      <c r="R20" s="22"/>
      <c r="S20" s="22"/>
      <c r="T20" s="15"/>
    </row>
  </sheetData>
  <mergeCells count="16">
    <mergeCell ref="A1:T1"/>
    <mergeCell ref="A2:F2"/>
    <mergeCell ref="A19:C19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511805555555556" right="0.432638888888889" top="0.66875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opLeftCell="J1" workbookViewId="0">
      <selection activeCell="S29" sqref="S29"/>
    </sheetView>
  </sheetViews>
  <sheetFormatPr defaultColWidth="9" defaultRowHeight="13.5"/>
  <cols>
    <col min="1" max="1" width="4.79166666666667" customWidth="1"/>
    <col min="3" max="3" width="10.375" customWidth="1"/>
    <col min="10" max="10" width="11.5" customWidth="1"/>
    <col min="11" max="11" width="10.375" customWidth="1"/>
    <col min="12" max="12" width="8.375" customWidth="1"/>
    <col min="13" max="13" width="17.125" customWidth="1"/>
    <col min="14" max="14" width="10.875" customWidth="1"/>
    <col min="15" max="15" width="11.5" customWidth="1"/>
    <col min="17" max="19" width="10.375" style="46"/>
    <col min="20" max="20" width="11.5"/>
  </cols>
  <sheetData>
    <row r="1" ht="18.75" spans="1:16">
      <c r="A1" s="47" t="s">
        <v>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9">
      <c r="A2" s="48" t="s">
        <v>16</v>
      </c>
      <c r="B2" s="48" t="s">
        <v>17</v>
      </c>
      <c r="C2" s="48" t="s">
        <v>47</v>
      </c>
      <c r="D2" s="48" t="s">
        <v>48</v>
      </c>
      <c r="E2" s="48" t="s">
        <v>49</v>
      </c>
      <c r="F2" s="48" t="s">
        <v>50</v>
      </c>
      <c r="G2" s="48" t="s">
        <v>51</v>
      </c>
      <c r="H2" s="48" t="s">
        <v>52</v>
      </c>
      <c r="I2" s="48" t="s">
        <v>53</v>
      </c>
      <c r="J2" s="48" t="s">
        <v>54</v>
      </c>
      <c r="K2" s="48" t="s">
        <v>55</v>
      </c>
      <c r="L2" s="48" t="s">
        <v>56</v>
      </c>
      <c r="M2" s="48" t="s">
        <v>57</v>
      </c>
      <c r="N2" s="48" t="s">
        <v>58</v>
      </c>
      <c r="O2" s="48" t="s">
        <v>59</v>
      </c>
      <c r="P2" s="48" t="s">
        <v>60</v>
      </c>
      <c r="Q2" s="58" t="s">
        <v>28</v>
      </c>
      <c r="R2" s="58" t="s">
        <v>61</v>
      </c>
      <c r="S2" s="58" t="s">
        <v>62</v>
      </c>
    </row>
    <row r="3" ht="14.25" spans="1:20">
      <c r="A3" s="48">
        <v>1</v>
      </c>
      <c r="B3" s="42" t="s">
        <v>63</v>
      </c>
      <c r="C3" s="42" t="s">
        <v>64</v>
      </c>
      <c r="D3" s="42">
        <v>150.38</v>
      </c>
      <c r="E3" s="42">
        <v>7476</v>
      </c>
      <c r="F3" s="42">
        <v>1124241</v>
      </c>
      <c r="G3" s="42">
        <v>1124241</v>
      </c>
      <c r="H3" s="42">
        <v>1124241</v>
      </c>
      <c r="I3" s="48">
        <f>F3-H3</f>
        <v>0</v>
      </c>
      <c r="J3" s="42" t="s">
        <v>65</v>
      </c>
      <c r="K3" s="53">
        <v>45126</v>
      </c>
      <c r="L3" s="42" t="s">
        <v>33</v>
      </c>
      <c r="M3" s="42">
        <v>20230005441</v>
      </c>
      <c r="N3" s="54">
        <v>45107</v>
      </c>
      <c r="O3" s="54">
        <v>45047</v>
      </c>
      <c r="P3" s="42"/>
      <c r="Q3" s="59">
        <f>G3*0.004</f>
        <v>4496.964</v>
      </c>
      <c r="R3" s="60">
        <f>G3*0.0004</f>
        <v>449.6964</v>
      </c>
      <c r="S3" s="61">
        <f>G3*0.0008</f>
        <v>899.3928</v>
      </c>
      <c r="T3" s="59">
        <f>SUM(Q3:S3)</f>
        <v>5846.0532</v>
      </c>
    </row>
    <row r="4" spans="1:19">
      <c r="A4" s="45"/>
      <c r="B4" s="45"/>
      <c r="C4" s="45"/>
      <c r="D4" s="45"/>
      <c r="E4" s="45"/>
      <c r="F4" s="45"/>
      <c r="G4" s="49">
        <f>SUM(G3:G3)</f>
        <v>1124241</v>
      </c>
      <c r="H4" s="45"/>
      <c r="I4" s="45"/>
      <c r="J4" s="45"/>
      <c r="K4" s="45"/>
      <c r="L4" s="45"/>
      <c r="M4" s="45"/>
      <c r="N4" s="45"/>
      <c r="O4" s="45"/>
      <c r="P4" s="45"/>
      <c r="Q4" s="62"/>
      <c r="R4" s="62"/>
      <c r="S4" s="62"/>
    </row>
    <row r="5" ht="18.75" spans="1:19">
      <c r="A5" s="47" t="s">
        <v>66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62"/>
      <c r="R5" s="62"/>
      <c r="S5" s="62"/>
    </row>
    <row r="6" spans="1:19">
      <c r="A6" s="48" t="s">
        <v>16</v>
      </c>
      <c r="B6" s="48" t="s">
        <v>17</v>
      </c>
      <c r="C6" s="48" t="s">
        <v>47</v>
      </c>
      <c r="D6" s="48" t="s">
        <v>48</v>
      </c>
      <c r="E6" s="48" t="s">
        <v>49</v>
      </c>
      <c r="F6" s="48" t="s">
        <v>50</v>
      </c>
      <c r="G6" s="48" t="s">
        <v>51</v>
      </c>
      <c r="H6" s="48" t="s">
        <v>52</v>
      </c>
      <c r="I6" s="48" t="s">
        <v>53</v>
      </c>
      <c r="J6" s="48" t="s">
        <v>54</v>
      </c>
      <c r="K6" s="48" t="s">
        <v>55</v>
      </c>
      <c r="L6" s="48" t="s">
        <v>56</v>
      </c>
      <c r="M6" s="48" t="s">
        <v>57</v>
      </c>
      <c r="N6" s="48" t="s">
        <v>58</v>
      </c>
      <c r="O6" s="48" t="s">
        <v>59</v>
      </c>
      <c r="P6" s="48" t="s">
        <v>60</v>
      </c>
      <c r="Q6" s="58" t="s">
        <v>28</v>
      </c>
      <c r="R6" s="58" t="s">
        <v>61</v>
      </c>
      <c r="S6" s="58" t="s">
        <v>62</v>
      </c>
    </row>
    <row r="7" ht="14.25" spans="1:19">
      <c r="A7" s="48">
        <v>1</v>
      </c>
      <c r="B7" s="42" t="s">
        <v>67</v>
      </c>
      <c r="C7" s="42" t="s">
        <v>68</v>
      </c>
      <c r="D7" s="42">
        <v>140.62</v>
      </c>
      <c r="E7" s="42">
        <v>4825.66</v>
      </c>
      <c r="F7" s="42">
        <v>678584</v>
      </c>
      <c r="G7" s="42">
        <v>470000</v>
      </c>
      <c r="H7" s="42">
        <v>678584</v>
      </c>
      <c r="I7" s="48">
        <f t="shared" ref="I3:I18" si="0">F7-H7</f>
        <v>0</v>
      </c>
      <c r="J7" s="42" t="s">
        <v>65</v>
      </c>
      <c r="K7" s="54">
        <v>45113</v>
      </c>
      <c r="L7" s="42" t="s">
        <v>69</v>
      </c>
      <c r="M7" s="42">
        <v>20230004703</v>
      </c>
      <c r="N7" s="54">
        <v>45081</v>
      </c>
      <c r="O7" s="54">
        <v>45074</v>
      </c>
      <c r="P7" s="42"/>
      <c r="Q7" s="63">
        <f>G7*0.004</f>
        <v>1880</v>
      </c>
      <c r="R7" s="64">
        <f>G7*0.0004</f>
        <v>188</v>
      </c>
      <c r="S7" s="59"/>
    </row>
    <row r="8" ht="14.25" spans="1:19">
      <c r="A8" s="48">
        <v>2</v>
      </c>
      <c r="B8" s="42" t="s">
        <v>70</v>
      </c>
      <c r="C8" s="42" t="s">
        <v>71</v>
      </c>
      <c r="D8" s="42">
        <v>140.65</v>
      </c>
      <c r="E8" s="42">
        <v>4850</v>
      </c>
      <c r="F8" s="42">
        <v>682153</v>
      </c>
      <c r="G8" s="42">
        <v>500000</v>
      </c>
      <c r="H8" s="42">
        <v>682153</v>
      </c>
      <c r="I8" s="48">
        <f t="shared" si="0"/>
        <v>0</v>
      </c>
      <c r="J8" s="42" t="s">
        <v>72</v>
      </c>
      <c r="K8" s="54">
        <v>45114</v>
      </c>
      <c r="L8" s="42" t="s">
        <v>73</v>
      </c>
      <c r="M8" s="42">
        <v>20230002999</v>
      </c>
      <c r="N8" s="54">
        <v>45017</v>
      </c>
      <c r="O8" s="54">
        <v>45012</v>
      </c>
      <c r="P8" s="42"/>
      <c r="Q8" s="59">
        <f>G8*0.006</f>
        <v>3000</v>
      </c>
      <c r="R8" s="65">
        <f>G8*0.0006</f>
        <v>300</v>
      </c>
      <c r="S8" s="59">
        <f>G8*0.0014</f>
        <v>700</v>
      </c>
    </row>
    <row r="9" ht="14.25" spans="1:19">
      <c r="A9" s="48">
        <v>3</v>
      </c>
      <c r="B9" s="42" t="s">
        <v>74</v>
      </c>
      <c r="C9" s="42" t="s">
        <v>75</v>
      </c>
      <c r="D9" s="42">
        <v>140.65</v>
      </c>
      <c r="E9" s="42">
        <v>4378.67</v>
      </c>
      <c r="F9" s="42">
        <v>615860</v>
      </c>
      <c r="G9" s="42">
        <v>492000</v>
      </c>
      <c r="H9" s="42">
        <v>615860</v>
      </c>
      <c r="I9" s="48">
        <f t="shared" si="0"/>
        <v>0</v>
      </c>
      <c r="J9" s="42" t="s">
        <v>72</v>
      </c>
      <c r="K9" s="54">
        <v>45121</v>
      </c>
      <c r="L9" s="42" t="s">
        <v>76</v>
      </c>
      <c r="M9" s="42">
        <v>20230001100</v>
      </c>
      <c r="N9" s="54">
        <v>44965</v>
      </c>
      <c r="O9" s="54">
        <v>44965</v>
      </c>
      <c r="P9" s="42"/>
      <c r="Q9" s="59">
        <f>G9*0.006</f>
        <v>2952</v>
      </c>
      <c r="R9" s="65">
        <f>G9*0.0006</f>
        <v>295.2</v>
      </c>
      <c r="S9" s="59">
        <f>G9*0.0014</f>
        <v>688.8</v>
      </c>
    </row>
    <row r="10" ht="14.25" spans="1:19">
      <c r="A10" s="48">
        <v>4</v>
      </c>
      <c r="B10" s="42" t="s">
        <v>77</v>
      </c>
      <c r="C10" s="42" t="s">
        <v>78</v>
      </c>
      <c r="D10" s="42">
        <v>141.14</v>
      </c>
      <c r="E10" s="42">
        <v>4832.45</v>
      </c>
      <c r="F10" s="42">
        <v>682051</v>
      </c>
      <c r="G10" s="42">
        <v>500000</v>
      </c>
      <c r="H10" s="42">
        <v>682051</v>
      </c>
      <c r="I10" s="48">
        <f t="shared" si="0"/>
        <v>0</v>
      </c>
      <c r="J10" s="42" t="s">
        <v>72</v>
      </c>
      <c r="K10" s="54">
        <v>45121</v>
      </c>
      <c r="L10" s="42" t="s">
        <v>73</v>
      </c>
      <c r="M10" s="42">
        <v>20230003047</v>
      </c>
      <c r="N10" s="54">
        <v>45019</v>
      </c>
      <c r="O10" s="54">
        <v>44987</v>
      </c>
      <c r="P10" s="42"/>
      <c r="Q10" s="59">
        <f>G10*0.006</f>
        <v>3000</v>
      </c>
      <c r="R10" s="65">
        <f>G10*0.0006</f>
        <v>300</v>
      </c>
      <c r="S10" s="59">
        <f>G10*0.0014</f>
        <v>700</v>
      </c>
    </row>
    <row r="11" ht="14.25" spans="1:19">
      <c r="A11" s="48">
        <v>5</v>
      </c>
      <c r="B11" s="42" t="s">
        <v>79</v>
      </c>
      <c r="C11" s="42" t="s">
        <v>80</v>
      </c>
      <c r="D11" s="42">
        <v>141.17</v>
      </c>
      <c r="E11" s="42">
        <v>4781.49</v>
      </c>
      <c r="F11" s="42">
        <v>675003</v>
      </c>
      <c r="G11" s="42">
        <v>470000</v>
      </c>
      <c r="H11" s="42">
        <v>675003</v>
      </c>
      <c r="I11" s="48">
        <f t="shared" si="0"/>
        <v>0</v>
      </c>
      <c r="J11" s="42" t="s">
        <v>65</v>
      </c>
      <c r="K11" s="54">
        <v>45125</v>
      </c>
      <c r="L11" s="42" t="s">
        <v>30</v>
      </c>
      <c r="M11" s="42">
        <v>20230003842</v>
      </c>
      <c r="N11" s="54">
        <v>45050</v>
      </c>
      <c r="O11" s="54">
        <v>45018</v>
      </c>
      <c r="P11" s="42"/>
      <c r="Q11" s="65">
        <f>G11*0.004</f>
        <v>1880</v>
      </c>
      <c r="R11" s="59"/>
      <c r="S11" s="59">
        <f>G11*0.001</f>
        <v>470</v>
      </c>
    </row>
    <row r="12" ht="14.25" spans="1:19">
      <c r="A12" s="48">
        <v>6</v>
      </c>
      <c r="B12" s="42" t="s">
        <v>81</v>
      </c>
      <c r="C12" s="42" t="s">
        <v>82</v>
      </c>
      <c r="D12" s="42">
        <v>140.62</v>
      </c>
      <c r="E12" s="42">
        <v>4886.4</v>
      </c>
      <c r="F12" s="42">
        <v>687125</v>
      </c>
      <c r="G12" s="42">
        <v>440000</v>
      </c>
      <c r="H12" s="42">
        <v>687125</v>
      </c>
      <c r="I12" s="48">
        <f t="shared" si="0"/>
        <v>0</v>
      </c>
      <c r="J12" s="42" t="s">
        <v>72</v>
      </c>
      <c r="K12" s="54">
        <v>45128</v>
      </c>
      <c r="L12" s="42" t="s">
        <v>76</v>
      </c>
      <c r="M12" s="42">
        <v>20230003097</v>
      </c>
      <c r="N12" s="54">
        <v>45021</v>
      </c>
      <c r="O12" s="54">
        <v>45013</v>
      </c>
      <c r="P12" s="42"/>
      <c r="Q12" s="59">
        <f>G12*0.006</f>
        <v>2640</v>
      </c>
      <c r="R12" s="65">
        <f>G12*0.0006</f>
        <v>264</v>
      </c>
      <c r="S12" s="59">
        <f>G12*0.0014</f>
        <v>616</v>
      </c>
    </row>
    <row r="13" ht="14.25" spans="1:19">
      <c r="A13" s="48">
        <v>7</v>
      </c>
      <c r="B13" s="42" t="s">
        <v>83</v>
      </c>
      <c r="C13" s="42" t="s">
        <v>84</v>
      </c>
      <c r="D13" s="42">
        <v>141.17</v>
      </c>
      <c r="E13" s="42">
        <v>4360</v>
      </c>
      <c r="F13" s="42">
        <v>615501</v>
      </c>
      <c r="G13" s="42">
        <v>615501</v>
      </c>
      <c r="H13" s="42">
        <v>615501</v>
      </c>
      <c r="I13" s="48">
        <f t="shared" si="0"/>
        <v>0</v>
      </c>
      <c r="J13" s="42" t="s">
        <v>65</v>
      </c>
      <c r="K13" s="54">
        <v>45128</v>
      </c>
      <c r="L13" s="42" t="s">
        <v>34</v>
      </c>
      <c r="M13" s="42">
        <v>20230005742</v>
      </c>
      <c r="N13" s="54">
        <v>45068</v>
      </c>
      <c r="O13" s="54">
        <v>45062</v>
      </c>
      <c r="P13" s="42"/>
      <c r="Q13" s="59">
        <f>G13*0.004</f>
        <v>2462.004</v>
      </c>
      <c r="R13" s="65">
        <f>G13*0.0004</f>
        <v>246.2004</v>
      </c>
      <c r="S13" s="59"/>
    </row>
    <row r="14" ht="14.25" spans="1:19">
      <c r="A14" s="48">
        <v>8</v>
      </c>
      <c r="B14" s="42" t="s">
        <v>85</v>
      </c>
      <c r="C14" s="42" t="s">
        <v>86</v>
      </c>
      <c r="D14" s="42">
        <v>141.14</v>
      </c>
      <c r="E14" s="42">
        <v>4380</v>
      </c>
      <c r="F14" s="42">
        <v>618193</v>
      </c>
      <c r="G14" s="42">
        <v>60000</v>
      </c>
      <c r="H14" s="42">
        <v>208193</v>
      </c>
      <c r="I14" s="48">
        <f t="shared" si="0"/>
        <v>410000</v>
      </c>
      <c r="J14" s="42" t="s">
        <v>65</v>
      </c>
      <c r="K14" s="54">
        <v>45111</v>
      </c>
      <c r="L14" s="42" t="s">
        <v>34</v>
      </c>
      <c r="M14" s="42">
        <v>20230002349</v>
      </c>
      <c r="N14" s="54">
        <v>44997</v>
      </c>
      <c r="O14" s="54">
        <v>44793</v>
      </c>
      <c r="P14" s="42"/>
      <c r="Q14" s="59">
        <f>G14*0.004</f>
        <v>240</v>
      </c>
      <c r="R14" s="65">
        <f>G14*0.0004</f>
        <v>24</v>
      </c>
      <c r="S14" s="59">
        <f>G14*0.001</f>
        <v>60</v>
      </c>
    </row>
    <row r="15" ht="14.25" spans="1:19">
      <c r="A15" s="48">
        <v>9</v>
      </c>
      <c r="B15" s="42" t="s">
        <v>87</v>
      </c>
      <c r="C15" s="42" t="s">
        <v>88</v>
      </c>
      <c r="D15" s="42">
        <v>141.14</v>
      </c>
      <c r="E15" s="42">
        <v>4880</v>
      </c>
      <c r="F15" s="42">
        <v>688763</v>
      </c>
      <c r="G15" s="42">
        <v>208763</v>
      </c>
      <c r="H15" s="42">
        <v>208763</v>
      </c>
      <c r="I15" s="48">
        <f t="shared" si="0"/>
        <v>480000</v>
      </c>
      <c r="J15" s="42" t="s">
        <v>65</v>
      </c>
      <c r="K15" s="54">
        <v>45115</v>
      </c>
      <c r="L15" s="42" t="s">
        <v>36</v>
      </c>
      <c r="M15" s="42">
        <v>20230005724</v>
      </c>
      <c r="N15" s="54">
        <v>45115</v>
      </c>
      <c r="O15" s="54">
        <v>45088</v>
      </c>
      <c r="P15" s="42"/>
      <c r="Q15" s="59">
        <f>G15*0.004</f>
        <v>835.052</v>
      </c>
      <c r="R15" s="65">
        <f>G15*0.0002</f>
        <v>41.7526</v>
      </c>
      <c r="S15" s="59">
        <f>G15*0.0008</f>
        <v>167.0104</v>
      </c>
    </row>
    <row r="16" ht="14.25" spans="1:19">
      <c r="A16" s="48">
        <v>10</v>
      </c>
      <c r="B16" s="42" t="s">
        <v>89</v>
      </c>
      <c r="C16" s="42" t="s">
        <v>90</v>
      </c>
      <c r="D16" s="42">
        <v>140.65</v>
      </c>
      <c r="E16" s="42">
        <v>4780</v>
      </c>
      <c r="F16" s="42">
        <v>672307</v>
      </c>
      <c r="G16" s="42">
        <v>202307</v>
      </c>
      <c r="H16" s="42">
        <v>202307</v>
      </c>
      <c r="I16" s="48">
        <f t="shared" si="0"/>
        <v>470000</v>
      </c>
      <c r="J16" s="42" t="s">
        <v>65</v>
      </c>
      <c r="K16" s="54">
        <v>45135</v>
      </c>
      <c r="L16" s="42" t="s">
        <v>91</v>
      </c>
      <c r="M16" s="42">
        <v>20230006458</v>
      </c>
      <c r="N16" s="54">
        <v>45138</v>
      </c>
      <c r="O16" s="54">
        <v>45010</v>
      </c>
      <c r="P16" s="42"/>
      <c r="Q16" s="65">
        <f>G16*0.005</f>
        <v>1011.535</v>
      </c>
      <c r="R16" s="59"/>
      <c r="S16" s="59">
        <f>G16*0.0014</f>
        <v>283.2298</v>
      </c>
    </row>
    <row r="17" ht="14.25" spans="1:19">
      <c r="A17" s="48">
        <v>11</v>
      </c>
      <c r="B17" s="42" t="s">
        <v>92</v>
      </c>
      <c r="C17" s="42" t="s">
        <v>93</v>
      </c>
      <c r="D17" s="42">
        <v>140.65</v>
      </c>
      <c r="E17" s="42">
        <v>4776</v>
      </c>
      <c r="F17" s="42">
        <v>671744</v>
      </c>
      <c r="G17" s="42">
        <v>671744</v>
      </c>
      <c r="H17" s="42">
        <v>671744</v>
      </c>
      <c r="I17" s="48">
        <f t="shared" si="0"/>
        <v>0</v>
      </c>
      <c r="J17" s="42" t="s">
        <v>94</v>
      </c>
      <c r="K17" s="54">
        <v>45137</v>
      </c>
      <c r="L17" s="42" t="s">
        <v>76</v>
      </c>
      <c r="M17" s="42">
        <v>20230005188</v>
      </c>
      <c r="N17" s="54">
        <v>45132</v>
      </c>
      <c r="O17" s="54">
        <v>45015</v>
      </c>
      <c r="P17" s="42"/>
      <c r="Q17" s="59">
        <f>G17*0.006</f>
        <v>4030.464</v>
      </c>
      <c r="R17" s="65">
        <f>G17*0.0006</f>
        <v>403.0464</v>
      </c>
      <c r="S17" s="59">
        <f>G17*0.0014</f>
        <v>940.4416</v>
      </c>
    </row>
    <row r="18" ht="14.25" spans="1:19">
      <c r="A18" s="48">
        <v>12</v>
      </c>
      <c r="B18" s="42" t="s">
        <v>95</v>
      </c>
      <c r="C18" s="42" t="s">
        <v>96</v>
      </c>
      <c r="D18" s="42">
        <v>140.62</v>
      </c>
      <c r="E18" s="42">
        <v>4789.505</v>
      </c>
      <c r="F18" s="42">
        <v>673500</v>
      </c>
      <c r="G18" s="42">
        <v>538000</v>
      </c>
      <c r="H18" s="42">
        <v>673500</v>
      </c>
      <c r="I18" s="48">
        <f t="shared" si="0"/>
        <v>0</v>
      </c>
      <c r="J18" s="42" t="s">
        <v>65</v>
      </c>
      <c r="K18" s="54">
        <v>45111</v>
      </c>
      <c r="L18" s="42" t="s">
        <v>25</v>
      </c>
      <c r="M18" s="42">
        <v>20230000582</v>
      </c>
      <c r="N18" s="54">
        <v>44908</v>
      </c>
      <c r="O18" s="54">
        <v>44717</v>
      </c>
      <c r="P18" s="42"/>
      <c r="Q18" s="60">
        <f>G18*0.004</f>
        <v>2152</v>
      </c>
      <c r="R18" s="59"/>
      <c r="S18" s="59">
        <f>G18*0.001</f>
        <v>538</v>
      </c>
    </row>
    <row r="19" ht="18.75" spans="1:20">
      <c r="A19" s="50"/>
      <c r="B19" s="50"/>
      <c r="C19" s="50"/>
      <c r="D19" s="50"/>
      <c r="E19" s="50"/>
      <c r="F19" s="50"/>
      <c r="G19" s="50">
        <f>SUM(G7:G18)</f>
        <v>5168315</v>
      </c>
      <c r="H19" s="50"/>
      <c r="I19" s="50"/>
      <c r="J19" s="50"/>
      <c r="K19" s="50"/>
      <c r="L19" s="50"/>
      <c r="M19" s="50"/>
      <c r="N19" s="50"/>
      <c r="O19" s="50"/>
      <c r="P19" s="52"/>
      <c r="Q19" s="59">
        <f>SUM(Q7:Q18)</f>
        <v>26083.055</v>
      </c>
      <c r="R19" s="59">
        <f>SUM(R7:R18)</f>
        <v>2062.1994</v>
      </c>
      <c r="S19" s="61">
        <f>SUM(S7:S18)</f>
        <v>5163.4818</v>
      </c>
      <c r="T19" s="59">
        <f>SUM(Q19:S19)</f>
        <v>33308.7362</v>
      </c>
    </row>
    <row r="20" ht="14.25" spans="1:16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5"/>
    </row>
    <row r="21" ht="18.75" spans="1:19">
      <c r="A21" s="47" t="s">
        <v>97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2"/>
      <c r="R21" s="62"/>
      <c r="S21" s="62"/>
    </row>
    <row r="22" spans="1:19">
      <c r="A22" s="48" t="s">
        <v>16</v>
      </c>
      <c r="B22" s="48" t="s">
        <v>17</v>
      </c>
      <c r="C22" s="48" t="s">
        <v>47</v>
      </c>
      <c r="D22" s="48" t="s">
        <v>48</v>
      </c>
      <c r="E22" s="48" t="s">
        <v>49</v>
      </c>
      <c r="F22" s="48" t="s">
        <v>50</v>
      </c>
      <c r="G22" s="48" t="s">
        <v>51</v>
      </c>
      <c r="H22" s="48" t="s">
        <v>52</v>
      </c>
      <c r="I22" s="48" t="s">
        <v>53</v>
      </c>
      <c r="J22" s="48" t="s">
        <v>54</v>
      </c>
      <c r="K22" s="48" t="s">
        <v>55</v>
      </c>
      <c r="L22" s="48" t="s">
        <v>56</v>
      </c>
      <c r="M22" s="48" t="s">
        <v>57</v>
      </c>
      <c r="N22" s="48" t="s">
        <v>58</v>
      </c>
      <c r="O22" s="48" t="s">
        <v>59</v>
      </c>
      <c r="P22" s="48" t="s">
        <v>60</v>
      </c>
      <c r="Q22" s="58" t="s">
        <v>28</v>
      </c>
      <c r="R22" s="58" t="s">
        <v>61</v>
      </c>
      <c r="S22" s="58" t="s">
        <v>62</v>
      </c>
    </row>
    <row r="23" ht="42.75" spans="1:17">
      <c r="A23" s="42">
        <v>1</v>
      </c>
      <c r="B23" s="51" t="s">
        <v>98</v>
      </c>
      <c r="C23" s="42" t="s">
        <v>99</v>
      </c>
      <c r="D23" s="42">
        <v>109.48</v>
      </c>
      <c r="E23" s="42">
        <v>4872</v>
      </c>
      <c r="F23" s="42">
        <v>533387</v>
      </c>
      <c r="G23" s="42">
        <v>533387</v>
      </c>
      <c r="H23" s="42">
        <v>533387</v>
      </c>
      <c r="I23" s="42">
        <v>0</v>
      </c>
      <c r="J23" s="42" t="s">
        <v>8</v>
      </c>
      <c r="K23" s="53">
        <v>45122</v>
      </c>
      <c r="L23" s="42" t="s">
        <v>42</v>
      </c>
      <c r="M23" s="42">
        <v>20230005873</v>
      </c>
      <c r="N23" s="53">
        <v>45120</v>
      </c>
      <c r="O23" s="42"/>
      <c r="P23" s="55"/>
      <c r="Q23" s="46">
        <v>1500</v>
      </c>
    </row>
    <row r="24" ht="14.25" spans="1:16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5"/>
    </row>
    <row r="25" s="45" customFormat="1" ht="18.75" spans="1:16">
      <c r="A25" s="52" t="s">
        <v>100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="45" customFormat="1" spans="1:16">
      <c r="A26" s="48" t="s">
        <v>16</v>
      </c>
      <c r="B26" s="48" t="s">
        <v>17</v>
      </c>
      <c r="C26" s="48" t="s">
        <v>47</v>
      </c>
      <c r="D26" s="48" t="s">
        <v>48</v>
      </c>
      <c r="E26" s="48" t="s">
        <v>49</v>
      </c>
      <c r="F26" s="48" t="s">
        <v>50</v>
      </c>
      <c r="G26" s="48" t="s">
        <v>51</v>
      </c>
      <c r="H26" s="48" t="s">
        <v>52</v>
      </c>
      <c r="I26" s="48" t="s">
        <v>53</v>
      </c>
      <c r="J26" s="48" t="s">
        <v>54</v>
      </c>
      <c r="K26" s="48" t="s">
        <v>55</v>
      </c>
      <c r="L26" s="48" t="s">
        <v>56</v>
      </c>
      <c r="M26" s="48" t="s">
        <v>101</v>
      </c>
      <c r="N26" s="48" t="s">
        <v>60</v>
      </c>
      <c r="O26" s="49" t="s">
        <v>28</v>
      </c>
      <c r="P26" s="49" t="s">
        <v>62</v>
      </c>
    </row>
    <row r="27" s="45" customFormat="1" ht="14.25" spans="1:16">
      <c r="A27" s="48">
        <v>1</v>
      </c>
      <c r="B27" s="42" t="s">
        <v>102</v>
      </c>
      <c r="C27" s="42" t="s">
        <v>103</v>
      </c>
      <c r="D27" s="42">
        <v>8.78</v>
      </c>
      <c r="E27" s="42">
        <v>2200</v>
      </c>
      <c r="F27" s="42">
        <v>19316</v>
      </c>
      <c r="G27" s="42">
        <v>19316</v>
      </c>
      <c r="H27" s="42">
        <v>19316</v>
      </c>
      <c r="I27" s="48">
        <v>0</v>
      </c>
      <c r="J27" s="42" t="s">
        <v>104</v>
      </c>
      <c r="K27" s="54">
        <v>45093</v>
      </c>
      <c r="L27" s="42" t="s">
        <v>30</v>
      </c>
      <c r="M27" s="54">
        <v>45093</v>
      </c>
      <c r="N27" s="42"/>
      <c r="O27" s="49">
        <f>G27*0.015</f>
        <v>289.74</v>
      </c>
      <c r="P27" s="49">
        <f>G27*0.005</f>
        <v>96.58</v>
      </c>
    </row>
    <row r="28" s="45" customFormat="1" ht="14.25" spans="1:16">
      <c r="A28" s="48">
        <v>2</v>
      </c>
      <c r="B28" s="42" t="s">
        <v>102</v>
      </c>
      <c r="C28" s="42" t="s">
        <v>105</v>
      </c>
      <c r="D28" s="42">
        <v>9.21</v>
      </c>
      <c r="E28" s="42">
        <v>2200</v>
      </c>
      <c r="F28" s="42">
        <v>20262</v>
      </c>
      <c r="G28" s="42">
        <v>20262</v>
      </c>
      <c r="H28" s="42">
        <v>20262</v>
      </c>
      <c r="I28" s="48">
        <v>0</v>
      </c>
      <c r="J28" s="42" t="s">
        <v>104</v>
      </c>
      <c r="K28" s="54">
        <v>45093</v>
      </c>
      <c r="L28" s="42" t="s">
        <v>30</v>
      </c>
      <c r="M28" s="54">
        <v>45093</v>
      </c>
      <c r="N28" s="42"/>
      <c r="O28" s="49">
        <f>G28*0.015</f>
        <v>303.93</v>
      </c>
      <c r="P28" s="49">
        <f>G28*0.005</f>
        <v>101.31</v>
      </c>
    </row>
    <row r="29" s="45" customFormat="1" spans="7:17">
      <c r="G29" s="49">
        <f>SUM(G27:G28)</f>
        <v>39578</v>
      </c>
      <c r="O29" s="56">
        <f>SUM(O27:O28)</f>
        <v>593.67</v>
      </c>
      <c r="P29" s="57">
        <f>SUM(P27:P28)</f>
        <v>197.89</v>
      </c>
      <c r="Q29" s="45">
        <f>SUM(O29:P29)</f>
        <v>791.56</v>
      </c>
    </row>
  </sheetData>
  <autoFilter ref="A6:S19">
    <extLst/>
  </autoFilter>
  <mergeCells count="4">
    <mergeCell ref="A1:P1"/>
    <mergeCell ref="A5:P5"/>
    <mergeCell ref="A21:P21"/>
    <mergeCell ref="A25:P25"/>
  </mergeCells>
  <conditionalFormatting sqref="N3">
    <cfRule type="expression" dxfId="0" priority="55" stopIfTrue="1">
      <formula>#REF!&lt;&gt;0</formula>
    </cfRule>
  </conditionalFormatting>
  <conditionalFormatting sqref="O3">
    <cfRule type="expression" dxfId="0" priority="56" stopIfTrue="1">
      <formula>#REF!&lt;&gt;0</formula>
    </cfRule>
  </conditionalFormatting>
  <conditionalFormatting sqref="K7">
    <cfRule type="expression" dxfId="0" priority="86" stopIfTrue="1">
      <formula>#REF!&lt;&gt;0</formula>
    </cfRule>
  </conditionalFormatting>
  <conditionalFormatting sqref="N7">
    <cfRule type="expression" dxfId="0" priority="85" stopIfTrue="1">
      <formula>#REF!&lt;&gt;0</formula>
    </cfRule>
  </conditionalFormatting>
  <conditionalFormatting sqref="O7">
    <cfRule type="expression" dxfId="0" priority="89" stopIfTrue="1">
      <formula>#REF!&lt;&gt;0</formula>
    </cfRule>
  </conditionalFormatting>
  <conditionalFormatting sqref="K8">
    <cfRule type="expression" dxfId="0" priority="63" stopIfTrue="1">
      <formula>#REF!&lt;&gt;0</formula>
    </cfRule>
  </conditionalFormatting>
  <conditionalFormatting sqref="N8">
    <cfRule type="expression" dxfId="0" priority="64" stopIfTrue="1">
      <formula>#REF!&lt;&gt;0</formula>
    </cfRule>
  </conditionalFormatting>
  <conditionalFormatting sqref="O8">
    <cfRule type="expression" dxfId="0" priority="65" stopIfTrue="1">
      <formula>#REF!&lt;&gt;0</formula>
    </cfRule>
  </conditionalFormatting>
  <conditionalFormatting sqref="K9">
    <cfRule type="expression" dxfId="0" priority="83" stopIfTrue="1">
      <formula>#REF!&lt;&gt;0</formula>
    </cfRule>
  </conditionalFormatting>
  <conditionalFormatting sqref="N9">
    <cfRule type="expression" dxfId="0" priority="82" stopIfTrue="1">
      <formula>#REF!&lt;&gt;0</formula>
    </cfRule>
  </conditionalFormatting>
  <conditionalFormatting sqref="O9">
    <cfRule type="expression" dxfId="0" priority="84" stopIfTrue="1">
      <formula>#REF!&lt;&gt;0</formula>
    </cfRule>
  </conditionalFormatting>
  <conditionalFormatting sqref="K10">
    <cfRule type="expression" dxfId="0" priority="60" stopIfTrue="1">
      <formula>#REF!&lt;&gt;0</formula>
    </cfRule>
  </conditionalFormatting>
  <conditionalFormatting sqref="N10">
    <cfRule type="expression" dxfId="0" priority="61" stopIfTrue="1">
      <formula>#REF!&lt;&gt;0</formula>
    </cfRule>
  </conditionalFormatting>
  <conditionalFormatting sqref="O10">
    <cfRule type="expression" dxfId="0" priority="62" stopIfTrue="1">
      <formula>#REF!&lt;&gt;0</formula>
    </cfRule>
  </conditionalFormatting>
  <conditionalFormatting sqref="K11">
    <cfRule type="expression" dxfId="0" priority="58" stopIfTrue="1">
      <formula>#REF!&lt;&gt;0</formula>
    </cfRule>
  </conditionalFormatting>
  <conditionalFormatting sqref="N11">
    <cfRule type="expression" dxfId="0" priority="57" stopIfTrue="1">
      <formula>#REF!&lt;&gt;0</formula>
    </cfRule>
  </conditionalFormatting>
  <conditionalFormatting sqref="O11">
    <cfRule type="expression" dxfId="0" priority="59" stopIfTrue="1">
      <formula>#REF!&lt;&gt;0</formula>
    </cfRule>
  </conditionalFormatting>
  <conditionalFormatting sqref="K12">
    <cfRule type="expression" dxfId="0" priority="52" stopIfTrue="1">
      <formula>#REF!&lt;&gt;0</formula>
    </cfRule>
  </conditionalFormatting>
  <conditionalFormatting sqref="N12">
    <cfRule type="expression" dxfId="0" priority="53" stopIfTrue="1">
      <formula>#REF!&lt;&gt;0</formula>
    </cfRule>
  </conditionalFormatting>
  <conditionalFormatting sqref="O12">
    <cfRule type="expression" dxfId="0" priority="54" stopIfTrue="1">
      <formula>#REF!&lt;&gt;0</formula>
    </cfRule>
  </conditionalFormatting>
  <conditionalFormatting sqref="K13">
    <cfRule type="expression" dxfId="0" priority="70" stopIfTrue="1">
      <formula>#REF!&lt;&gt;0</formula>
    </cfRule>
  </conditionalFormatting>
  <conditionalFormatting sqref="N13">
    <cfRule type="expression" dxfId="0" priority="73" stopIfTrue="1">
      <formula>#REF!&lt;&gt;0</formula>
    </cfRule>
  </conditionalFormatting>
  <conditionalFormatting sqref="O13">
    <cfRule type="expression" dxfId="0" priority="76" stopIfTrue="1">
      <formula>#REF!&lt;&gt;0</formula>
    </cfRule>
  </conditionalFormatting>
  <conditionalFormatting sqref="K14">
    <cfRule type="expression" dxfId="0" priority="49" stopIfTrue="1">
      <formula>#REF!&lt;&gt;0</formula>
    </cfRule>
  </conditionalFormatting>
  <conditionalFormatting sqref="N14">
    <cfRule type="expression" dxfId="0" priority="50" stopIfTrue="1">
      <formula>#REF!&lt;&gt;0</formula>
    </cfRule>
  </conditionalFormatting>
  <conditionalFormatting sqref="O14">
    <cfRule type="expression" dxfId="0" priority="51" stopIfTrue="1">
      <formula>#REF!&lt;&gt;0</formula>
    </cfRule>
  </conditionalFormatting>
  <conditionalFormatting sqref="K15">
    <cfRule type="expression" dxfId="0" priority="66" stopIfTrue="1">
      <formula>#REF!&lt;&gt;0</formula>
    </cfRule>
  </conditionalFormatting>
  <conditionalFormatting sqref="N15">
    <cfRule type="expression" dxfId="0" priority="67" stopIfTrue="1">
      <formula>#REF!&lt;&gt;0</formula>
    </cfRule>
  </conditionalFormatting>
  <conditionalFormatting sqref="O15">
    <cfRule type="expression" dxfId="0" priority="68" stopIfTrue="1">
      <formula>#REF!&lt;&gt;0</formula>
    </cfRule>
  </conditionalFormatting>
  <conditionalFormatting sqref="K16">
    <cfRule type="expression" dxfId="0" priority="32" stopIfTrue="1">
      <formula>#REF!&lt;&gt;0</formula>
    </cfRule>
  </conditionalFormatting>
  <conditionalFormatting sqref="N16">
    <cfRule type="expression" dxfId="0" priority="33" stopIfTrue="1">
      <formula>#REF!&lt;&gt;0</formula>
    </cfRule>
  </conditionalFormatting>
  <conditionalFormatting sqref="O16">
    <cfRule type="expression" dxfId="0" priority="34" stopIfTrue="1">
      <formula>#REF!&lt;&gt;0</formula>
    </cfRule>
  </conditionalFormatting>
  <conditionalFormatting sqref="K17">
    <cfRule type="expression" dxfId="0" priority="12" stopIfTrue="1">
      <formula>#REF!&lt;&gt;0</formula>
    </cfRule>
  </conditionalFormatting>
  <conditionalFormatting sqref="N17">
    <cfRule type="expression" dxfId="0" priority="13" stopIfTrue="1">
      <formula>#REF!&lt;&gt;0</formula>
    </cfRule>
  </conditionalFormatting>
  <conditionalFormatting sqref="O17">
    <cfRule type="expression" dxfId="0" priority="14" stopIfTrue="1">
      <formula>#REF!&lt;&gt;0</formula>
    </cfRule>
  </conditionalFormatting>
  <conditionalFormatting sqref="K18">
    <cfRule type="expression" dxfId="0" priority="3" stopIfTrue="1">
      <formula>#REF!&lt;&gt;0</formula>
    </cfRule>
  </conditionalFormatting>
  <conditionalFormatting sqref="N18">
    <cfRule type="expression" dxfId="0" priority="4" stopIfTrue="1">
      <formula>#REF!&lt;&gt;0</formula>
    </cfRule>
  </conditionalFormatting>
  <conditionalFormatting sqref="O18">
    <cfRule type="expression" dxfId="0" priority="5" stopIfTrue="1">
      <formula>#REF!&lt;&gt;0</formula>
    </cfRule>
  </conditionalFormatting>
  <conditionalFormatting sqref="K27:K28">
    <cfRule type="expression" dxfId="0" priority="2" stopIfTrue="1">
      <formula>#REF!&lt;&gt;0</formula>
    </cfRule>
  </conditionalFormatting>
  <conditionalFormatting sqref="M27:M28">
    <cfRule type="expression" dxfId="0" priority="1" stopIfTrue="1">
      <formula>#REF!&lt;&gt;0</formula>
    </cfRule>
  </conditionalFormatting>
  <dataValidations count="2">
    <dataValidation type="decimal" operator="between" allowBlank="1" showInputMessage="1" showErrorMessage="1" promptTitle="输入数据" prompt="不得输入空格、字体、字母" sqref="O3 O7 O8 O9 O10 O11 O12 O13 O14 G15 O15 K27:K28 M27:M28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G7 K7 N7 G8 K8 N8 G9 K9 N9 G10 K10 N10 G11 K11 N11 G12 K12 N12 G13 K13 N13 G14 K14 N14 K15 N15">
      <formula1>-1000000</formula1>
      <formula2>1000000000</formula2>
    </dataValidation>
  </dataValidations>
  <pageMargins left="0.196527777777778" right="0.0784722222222222" top="0.472222222222222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D36" sqref="D36"/>
    </sheetView>
  </sheetViews>
  <sheetFormatPr defaultColWidth="9" defaultRowHeight="13.5" outlineLevelRow="4" outlineLevelCol="4"/>
  <cols>
    <col min="1" max="1" width="5.375" customWidth="1"/>
    <col min="2" max="2" width="12.5" customWidth="1"/>
    <col min="3" max="3" width="12" customWidth="1"/>
    <col min="4" max="4" width="12.625" customWidth="1"/>
    <col min="5" max="5" width="12.125" customWidth="1"/>
  </cols>
  <sheetData>
    <row r="1" ht="20.25" spans="1:5">
      <c r="A1" s="41" t="s">
        <v>106</v>
      </c>
      <c r="B1" s="41"/>
      <c r="C1" s="41"/>
      <c r="D1" s="41"/>
      <c r="E1" s="41"/>
    </row>
    <row r="2" ht="20" customHeight="1" spans="1:5">
      <c r="A2" s="42" t="s">
        <v>16</v>
      </c>
      <c r="B2" s="42" t="s">
        <v>17</v>
      </c>
      <c r="C2" s="42" t="s">
        <v>47</v>
      </c>
      <c r="D2" s="42" t="s">
        <v>107</v>
      </c>
      <c r="E2" s="42" t="s">
        <v>60</v>
      </c>
    </row>
    <row r="3" ht="20" customHeight="1" spans="1:5">
      <c r="A3" s="42">
        <v>1</v>
      </c>
      <c r="B3" s="42"/>
      <c r="C3" s="42"/>
      <c r="D3" s="43"/>
      <c r="E3" s="44"/>
    </row>
    <row r="4" ht="14.25" spans="1:5">
      <c r="A4" s="1"/>
      <c r="B4" s="1"/>
      <c r="C4" s="1"/>
      <c r="D4" s="1"/>
      <c r="E4" s="1"/>
    </row>
    <row r="5" ht="14.25" spans="1:5">
      <c r="A5" s="1"/>
      <c r="B5" s="1"/>
      <c r="C5" s="1"/>
      <c r="D5" s="1"/>
      <c r="E5" s="1"/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60"/>
  <sheetViews>
    <sheetView topLeftCell="H39" workbookViewId="0">
      <selection activeCell="W42" sqref="W42:AP42"/>
    </sheetView>
  </sheetViews>
  <sheetFormatPr defaultColWidth="9" defaultRowHeight="14.25"/>
  <cols>
    <col min="1" max="1" width="3.875" style="1" customWidth="1"/>
    <col min="2" max="2" width="6.625" style="1" customWidth="1"/>
    <col min="3" max="3" width="7.75" style="1" hidden="1" customWidth="1"/>
    <col min="4" max="4" width="4.375" style="1" customWidth="1"/>
    <col min="5" max="5" width="5.5" style="1" customWidth="1"/>
    <col min="6" max="6" width="6.875" style="1" customWidth="1"/>
    <col min="7" max="7" width="5.125" style="5" customWidth="1"/>
    <col min="8" max="9" width="6" style="1" customWidth="1"/>
    <col min="10" max="11" width="6.5" style="1" customWidth="1"/>
    <col min="12" max="13" width="6.375" style="1" hidden="1" customWidth="1"/>
    <col min="14" max="14" width="5.875" style="1" hidden="1" customWidth="1"/>
    <col min="15" max="15" width="8.25" style="1" customWidth="1"/>
    <col min="16" max="16" width="7.5" style="1" customWidth="1"/>
    <col min="17" max="17" width="8.375" style="6" customWidth="1"/>
    <col min="18" max="19" width="8.75" style="1" customWidth="1"/>
    <col min="20" max="20" width="8.25" style="7" customWidth="1"/>
    <col min="21" max="21" width="10" style="1" customWidth="1"/>
    <col min="22" max="22" width="9" style="1"/>
    <col min="23" max="24" width="6.25" style="1" customWidth="1"/>
    <col min="25" max="25" width="7.5" style="1" customWidth="1"/>
    <col min="26" max="36" width="6.25" style="1" customWidth="1"/>
    <col min="37" max="37" width="7.375" style="1" customWidth="1"/>
    <col min="38" max="38" width="8" style="1" customWidth="1"/>
    <col min="39" max="39" width="7.25" style="1" customWidth="1"/>
    <col min="40" max="40" width="8.375" style="1" customWidth="1"/>
    <col min="41" max="41" width="8.5" style="1" customWidth="1"/>
    <col min="42" max="42" width="8.875" style="1" customWidth="1"/>
    <col min="43" max="16384" width="9" style="1"/>
  </cols>
  <sheetData>
    <row r="1" s="1" customFormat="1" ht="33" customHeight="1" spans="1:42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23"/>
      <c r="R1" s="9"/>
      <c r="S1" s="9"/>
      <c r="T1" s="9"/>
      <c r="U1" s="9"/>
      <c r="W1" s="8" t="s">
        <v>109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23"/>
      <c r="AM1" s="9"/>
      <c r="AN1" s="9"/>
      <c r="AO1" s="9"/>
      <c r="AP1" s="9"/>
    </row>
    <row r="2" s="2" customFormat="1" ht="24" customHeight="1" spans="1:42">
      <c r="A2" s="10" t="s">
        <v>110</v>
      </c>
      <c r="B2" s="10"/>
      <c r="C2" s="10"/>
      <c r="D2" s="10"/>
      <c r="E2" s="10"/>
      <c r="F2" s="10"/>
      <c r="G2" s="11" t="s">
        <v>111</v>
      </c>
      <c r="H2" s="12" t="s">
        <v>3</v>
      </c>
      <c r="I2" s="12" t="s">
        <v>4</v>
      </c>
      <c r="J2" s="12" t="s">
        <v>5</v>
      </c>
      <c r="K2" s="12" t="s">
        <v>6</v>
      </c>
      <c r="L2" s="16" t="s">
        <v>7</v>
      </c>
      <c r="M2" s="16" t="s">
        <v>112</v>
      </c>
      <c r="N2" s="16" t="s">
        <v>113</v>
      </c>
      <c r="O2" s="17" t="s">
        <v>10</v>
      </c>
      <c r="P2" s="12" t="s">
        <v>11</v>
      </c>
      <c r="Q2" s="24" t="s">
        <v>12</v>
      </c>
      <c r="R2" s="30" t="s">
        <v>13</v>
      </c>
      <c r="S2" s="16" t="s">
        <v>114</v>
      </c>
      <c r="T2" s="11" t="s">
        <v>14</v>
      </c>
      <c r="U2" s="10" t="s">
        <v>15</v>
      </c>
      <c r="W2" s="10" t="s">
        <v>115</v>
      </c>
      <c r="X2" s="10"/>
      <c r="Y2" s="10"/>
      <c r="Z2" s="10"/>
      <c r="AA2" s="10"/>
      <c r="AB2" s="10"/>
      <c r="AC2" s="11" t="s">
        <v>116</v>
      </c>
      <c r="AD2" s="12" t="s">
        <v>3</v>
      </c>
      <c r="AE2" s="12" t="s">
        <v>4</v>
      </c>
      <c r="AF2" s="12" t="s">
        <v>5</v>
      </c>
      <c r="AG2" s="12" t="s">
        <v>6</v>
      </c>
      <c r="AH2" s="16" t="s">
        <v>7</v>
      </c>
      <c r="AI2" s="16" t="s">
        <v>113</v>
      </c>
      <c r="AJ2" s="17" t="s">
        <v>10</v>
      </c>
      <c r="AK2" s="12" t="s">
        <v>11</v>
      </c>
      <c r="AL2" s="24" t="s">
        <v>12</v>
      </c>
      <c r="AM2" s="30" t="s">
        <v>13</v>
      </c>
      <c r="AN2" s="16" t="s">
        <v>114</v>
      </c>
      <c r="AO2" s="11" t="s">
        <v>14</v>
      </c>
      <c r="AP2" s="10" t="s">
        <v>15</v>
      </c>
    </row>
    <row r="3" s="2" customFormat="1" ht="32" customHeight="1" spans="1:42">
      <c r="A3" s="10" t="s">
        <v>16</v>
      </c>
      <c r="B3" s="10" t="s">
        <v>17</v>
      </c>
      <c r="C3" s="10" t="s">
        <v>18</v>
      </c>
      <c r="D3" s="11" t="s">
        <v>19</v>
      </c>
      <c r="E3" s="11" t="s">
        <v>20</v>
      </c>
      <c r="F3" s="11" t="s">
        <v>117</v>
      </c>
      <c r="G3" s="11" t="s">
        <v>22</v>
      </c>
      <c r="H3" s="13"/>
      <c r="I3" s="13"/>
      <c r="J3" s="13"/>
      <c r="K3" s="13"/>
      <c r="L3" s="18"/>
      <c r="M3" s="18"/>
      <c r="N3" s="18"/>
      <c r="O3" s="19"/>
      <c r="P3" s="19"/>
      <c r="Q3" s="25"/>
      <c r="R3" s="20"/>
      <c r="S3" s="18"/>
      <c r="T3" s="11"/>
      <c r="U3" s="10"/>
      <c r="W3" s="10" t="s">
        <v>16</v>
      </c>
      <c r="X3" s="10" t="s">
        <v>17</v>
      </c>
      <c r="Y3" s="10" t="s">
        <v>18</v>
      </c>
      <c r="Z3" s="11" t="s">
        <v>19</v>
      </c>
      <c r="AA3" s="11" t="s">
        <v>20</v>
      </c>
      <c r="AB3" s="11" t="s">
        <v>117</v>
      </c>
      <c r="AC3" s="11" t="s">
        <v>22</v>
      </c>
      <c r="AD3" s="13"/>
      <c r="AE3" s="13"/>
      <c r="AF3" s="13"/>
      <c r="AG3" s="13"/>
      <c r="AH3" s="18"/>
      <c r="AI3" s="18"/>
      <c r="AJ3" s="19"/>
      <c r="AK3" s="19"/>
      <c r="AL3" s="25"/>
      <c r="AM3" s="20"/>
      <c r="AN3" s="18"/>
      <c r="AO3" s="11"/>
      <c r="AP3" s="10"/>
    </row>
    <row r="4" s="2" customFormat="1" ht="21.95" customHeight="1" spans="1:42">
      <c r="A4" s="10">
        <v>1</v>
      </c>
      <c r="B4" s="10" t="s">
        <v>23</v>
      </c>
      <c r="C4" s="10" t="s">
        <v>24</v>
      </c>
      <c r="D4" s="10"/>
      <c r="E4" s="10"/>
      <c r="F4" s="10"/>
      <c r="G4" s="10"/>
      <c r="H4" s="10">
        <v>416</v>
      </c>
      <c r="I4" s="10"/>
      <c r="J4" s="10">
        <v>3815</v>
      </c>
      <c r="K4" s="10"/>
      <c r="L4" s="20">
        <v>2364</v>
      </c>
      <c r="M4" s="20"/>
      <c r="N4" s="20"/>
      <c r="O4" s="21">
        <f t="shared" ref="O4:O15" si="0">K4+J4+I4+H4+F4</f>
        <v>4231</v>
      </c>
      <c r="P4" s="21"/>
      <c r="Q4" s="27">
        <v>1196.3</v>
      </c>
      <c r="R4" s="31">
        <f t="shared" ref="R4:R16" si="1">O4-P4</f>
        <v>4231</v>
      </c>
      <c r="S4" s="31"/>
      <c r="T4" s="20"/>
      <c r="U4" s="32">
        <f t="shared" ref="U4:U16" si="2">R4-S4-T4</f>
        <v>4231</v>
      </c>
      <c r="W4" s="10">
        <v>1</v>
      </c>
      <c r="X4" s="10" t="s">
        <v>23</v>
      </c>
      <c r="Y4" s="10" t="s">
        <v>24</v>
      </c>
      <c r="Z4" s="10"/>
      <c r="AA4" s="10"/>
      <c r="AB4" s="10"/>
      <c r="AC4" s="10">
        <v>1</v>
      </c>
      <c r="AD4" s="10">
        <v>2217</v>
      </c>
      <c r="AE4" s="10"/>
      <c r="AF4" s="10">
        <v>7823</v>
      </c>
      <c r="AG4" s="10"/>
      <c r="AH4" s="20">
        <v>4950</v>
      </c>
      <c r="AI4" s="20">
        <v>1637</v>
      </c>
      <c r="AJ4" s="20">
        <f t="shared" ref="AJ4:AJ18" si="3">AI4+AH4+AG4+AF4+AD4+AB4</f>
        <v>16627</v>
      </c>
      <c r="AK4" s="21"/>
      <c r="AL4" s="27">
        <v>1196.3</v>
      </c>
      <c r="AM4" s="31">
        <f t="shared" ref="AM4:AM17" si="4">AJ4-AK4</f>
        <v>16627</v>
      </c>
      <c r="AN4" s="31"/>
      <c r="AO4" s="20"/>
      <c r="AP4" s="32">
        <f t="shared" ref="AP4:AP17" si="5">AM4-AN4-AO4</f>
        <v>16627</v>
      </c>
    </row>
    <row r="5" s="2" customFormat="1" ht="21.95" customHeight="1" spans="1:42">
      <c r="A5" s="10">
        <v>2</v>
      </c>
      <c r="B5" s="10" t="s">
        <v>25</v>
      </c>
      <c r="C5" s="10" t="s">
        <v>26</v>
      </c>
      <c r="D5" s="10"/>
      <c r="E5" s="10"/>
      <c r="F5" s="10"/>
      <c r="G5" s="10">
        <v>1</v>
      </c>
      <c r="H5" s="10"/>
      <c r="I5" s="10"/>
      <c r="J5" s="10">
        <v>2760</v>
      </c>
      <c r="K5" s="10">
        <v>855</v>
      </c>
      <c r="L5" s="20"/>
      <c r="M5" s="20"/>
      <c r="N5" s="20"/>
      <c r="O5" s="21">
        <f t="shared" si="0"/>
        <v>3615</v>
      </c>
      <c r="P5" s="21">
        <f t="shared" ref="P5:P16" si="6">J5*0.05</f>
        <v>138</v>
      </c>
      <c r="Q5" s="27">
        <v>1793</v>
      </c>
      <c r="R5" s="31">
        <f t="shared" si="1"/>
        <v>3477</v>
      </c>
      <c r="S5" s="31"/>
      <c r="T5" s="20"/>
      <c r="U5" s="32">
        <f t="shared" si="2"/>
        <v>3477</v>
      </c>
      <c r="W5" s="10">
        <v>2</v>
      </c>
      <c r="X5" s="10" t="s">
        <v>25</v>
      </c>
      <c r="Y5" s="10" t="s">
        <v>26</v>
      </c>
      <c r="Z5" s="10"/>
      <c r="AA5" s="10"/>
      <c r="AB5" s="10"/>
      <c r="AC5" s="10"/>
      <c r="AD5" s="10">
        <v>1200</v>
      </c>
      <c r="AE5" s="10"/>
      <c r="AF5" s="10">
        <v>1204</v>
      </c>
      <c r="AG5" s="10">
        <v>192</v>
      </c>
      <c r="AH5" s="20"/>
      <c r="AI5" s="20"/>
      <c r="AJ5" s="20">
        <f t="shared" si="3"/>
        <v>2596</v>
      </c>
      <c r="AK5" s="21">
        <f t="shared" ref="AK5:AK17" si="7">AF5*0.05</f>
        <v>60.2</v>
      </c>
      <c r="AL5" s="27">
        <v>1853.2</v>
      </c>
      <c r="AM5" s="31">
        <f t="shared" si="4"/>
        <v>2535.8</v>
      </c>
      <c r="AN5" s="31"/>
      <c r="AO5" s="20"/>
      <c r="AP5" s="32">
        <f t="shared" si="5"/>
        <v>2535.8</v>
      </c>
    </row>
    <row r="6" s="2" customFormat="1" ht="21.95" customHeight="1" spans="1:42">
      <c r="A6" s="10">
        <v>3</v>
      </c>
      <c r="B6" s="10" t="s">
        <v>69</v>
      </c>
      <c r="C6" s="10" t="s">
        <v>28</v>
      </c>
      <c r="D6" s="10"/>
      <c r="E6" s="10"/>
      <c r="F6" s="10"/>
      <c r="G6" s="10">
        <v>1</v>
      </c>
      <c r="H6" s="10"/>
      <c r="I6" s="10"/>
      <c r="J6" s="10">
        <v>5792</v>
      </c>
      <c r="K6" s="10"/>
      <c r="L6" s="20"/>
      <c r="M6" s="20"/>
      <c r="N6" s="20"/>
      <c r="O6" s="21">
        <f t="shared" si="0"/>
        <v>5792</v>
      </c>
      <c r="P6" s="21">
        <f t="shared" si="6"/>
        <v>289.6</v>
      </c>
      <c r="Q6" s="27">
        <v>1977.25</v>
      </c>
      <c r="R6" s="31">
        <f t="shared" si="1"/>
        <v>5502.4</v>
      </c>
      <c r="S6" s="31"/>
      <c r="T6" s="20"/>
      <c r="U6" s="32">
        <f t="shared" si="2"/>
        <v>5502.4</v>
      </c>
      <c r="W6" s="10">
        <v>3</v>
      </c>
      <c r="X6" s="10" t="s">
        <v>69</v>
      </c>
      <c r="Y6" s="10" t="s">
        <v>28</v>
      </c>
      <c r="Z6" s="10"/>
      <c r="AA6" s="10"/>
      <c r="AB6" s="10"/>
      <c r="AC6" s="10"/>
      <c r="AD6" s="10"/>
      <c r="AE6" s="10"/>
      <c r="AF6" s="10">
        <v>2405</v>
      </c>
      <c r="AG6" s="10"/>
      <c r="AH6" s="20"/>
      <c r="AI6" s="20"/>
      <c r="AJ6" s="20">
        <f t="shared" si="3"/>
        <v>2405</v>
      </c>
      <c r="AK6" s="21">
        <f t="shared" si="7"/>
        <v>120.25</v>
      </c>
      <c r="AL6" s="27">
        <v>2097.5</v>
      </c>
      <c r="AM6" s="31">
        <f t="shared" si="4"/>
        <v>2284.75</v>
      </c>
      <c r="AN6" s="31"/>
      <c r="AO6" s="20"/>
      <c r="AP6" s="32">
        <f t="shared" si="5"/>
        <v>2284.75</v>
      </c>
    </row>
    <row r="7" s="2" customFormat="1" ht="21.95" customHeight="1" spans="1:42">
      <c r="A7" s="10">
        <v>4</v>
      </c>
      <c r="B7" s="10" t="s">
        <v>29</v>
      </c>
      <c r="C7" s="10" t="s">
        <v>28</v>
      </c>
      <c r="D7" s="10"/>
      <c r="E7" s="10"/>
      <c r="F7" s="10"/>
      <c r="G7" s="10"/>
      <c r="H7" s="10"/>
      <c r="I7" s="10"/>
      <c r="J7" s="10"/>
      <c r="K7" s="10"/>
      <c r="L7" s="20"/>
      <c r="M7" s="20"/>
      <c r="N7" s="20"/>
      <c r="O7" s="21">
        <f t="shared" si="0"/>
        <v>0</v>
      </c>
      <c r="P7" s="21">
        <f t="shared" si="6"/>
        <v>0</v>
      </c>
      <c r="Q7" s="27">
        <v>2355.5</v>
      </c>
      <c r="R7" s="31">
        <f t="shared" si="1"/>
        <v>0</v>
      </c>
      <c r="S7" s="31"/>
      <c r="T7" s="20"/>
      <c r="U7" s="32">
        <f t="shared" si="2"/>
        <v>0</v>
      </c>
      <c r="W7" s="10">
        <v>4</v>
      </c>
      <c r="X7" s="10" t="s">
        <v>29</v>
      </c>
      <c r="Y7" s="10" t="s">
        <v>28</v>
      </c>
      <c r="Z7" s="10"/>
      <c r="AA7" s="10"/>
      <c r="AB7" s="10"/>
      <c r="AC7" s="10"/>
      <c r="AD7" s="10"/>
      <c r="AE7" s="10"/>
      <c r="AF7" s="10">
        <v>2425</v>
      </c>
      <c r="AG7" s="10">
        <v>164</v>
      </c>
      <c r="AH7" s="20"/>
      <c r="AI7" s="20"/>
      <c r="AJ7" s="20">
        <f t="shared" si="3"/>
        <v>2589</v>
      </c>
      <c r="AK7" s="21">
        <f t="shared" si="7"/>
        <v>121.25</v>
      </c>
      <c r="AL7" s="27">
        <v>2476.75</v>
      </c>
      <c r="AM7" s="31">
        <f t="shared" si="4"/>
        <v>2467.75</v>
      </c>
      <c r="AN7" s="31"/>
      <c r="AO7" s="20"/>
      <c r="AP7" s="32">
        <f t="shared" si="5"/>
        <v>2467.75</v>
      </c>
    </row>
    <row r="8" s="2" customFormat="1" ht="21.95" customHeight="1" spans="1:42">
      <c r="A8" s="10">
        <v>5</v>
      </c>
      <c r="B8" s="10" t="s">
        <v>30</v>
      </c>
      <c r="C8" s="10" t="s">
        <v>26</v>
      </c>
      <c r="D8" s="10">
        <v>31</v>
      </c>
      <c r="E8" s="10">
        <v>3800</v>
      </c>
      <c r="F8" s="10">
        <v>3800</v>
      </c>
      <c r="G8" s="10">
        <v>1</v>
      </c>
      <c r="H8" s="10"/>
      <c r="I8" s="10"/>
      <c r="J8" s="10">
        <v>1637</v>
      </c>
      <c r="K8" s="10">
        <v>692</v>
      </c>
      <c r="L8" s="20">
        <v>8667</v>
      </c>
      <c r="M8" s="20"/>
      <c r="N8" s="20"/>
      <c r="O8" s="21">
        <f t="shared" si="0"/>
        <v>6129</v>
      </c>
      <c r="P8" s="21">
        <f t="shared" si="6"/>
        <v>81.85</v>
      </c>
      <c r="Q8" s="27">
        <v>1442.8</v>
      </c>
      <c r="R8" s="31">
        <f t="shared" si="1"/>
        <v>6047.15</v>
      </c>
      <c r="S8" s="31">
        <v>4000</v>
      </c>
      <c r="T8" s="20"/>
      <c r="U8" s="32">
        <f t="shared" si="2"/>
        <v>2047.15</v>
      </c>
      <c r="W8" s="10">
        <v>5</v>
      </c>
      <c r="X8" s="10" t="s">
        <v>30</v>
      </c>
      <c r="Y8" s="10" t="s">
        <v>26</v>
      </c>
      <c r="Z8" s="10">
        <v>28</v>
      </c>
      <c r="AA8" s="10">
        <v>4000</v>
      </c>
      <c r="AB8" s="10">
        <v>5348</v>
      </c>
      <c r="AC8" s="10">
        <v>4</v>
      </c>
      <c r="AD8" s="10">
        <v>3885</v>
      </c>
      <c r="AE8" s="10"/>
      <c r="AF8" s="10">
        <v>6428</v>
      </c>
      <c r="AG8" s="10">
        <v>2044</v>
      </c>
      <c r="AH8" s="20"/>
      <c r="AI8" s="20">
        <v>6547</v>
      </c>
      <c r="AJ8" s="20">
        <f t="shared" si="3"/>
        <v>24252</v>
      </c>
      <c r="AK8" s="21">
        <f t="shared" si="7"/>
        <v>321.4</v>
      </c>
      <c r="AL8" s="27">
        <v>1764.2</v>
      </c>
      <c r="AM8" s="31">
        <f t="shared" si="4"/>
        <v>23930.6</v>
      </c>
      <c r="AN8" s="31">
        <v>5420</v>
      </c>
      <c r="AO8" s="20"/>
      <c r="AP8" s="32">
        <f t="shared" si="5"/>
        <v>18510.6</v>
      </c>
    </row>
    <row r="9" s="2" customFormat="1" ht="21" customHeight="1" spans="1:42">
      <c r="A9" s="10">
        <v>6</v>
      </c>
      <c r="B9" s="10" t="s">
        <v>31</v>
      </c>
      <c r="C9" s="10" t="s">
        <v>28</v>
      </c>
      <c r="D9" s="10"/>
      <c r="E9" s="10"/>
      <c r="F9" s="10"/>
      <c r="G9" s="10"/>
      <c r="H9" s="10"/>
      <c r="I9" s="10"/>
      <c r="J9" s="20"/>
      <c r="K9" s="20"/>
      <c r="L9" s="20"/>
      <c r="M9" s="20"/>
      <c r="N9" s="20"/>
      <c r="O9" s="21">
        <f t="shared" si="0"/>
        <v>0</v>
      </c>
      <c r="P9" s="21">
        <f t="shared" si="6"/>
        <v>0</v>
      </c>
      <c r="Q9" s="27">
        <v>397.6</v>
      </c>
      <c r="R9" s="31">
        <f t="shared" si="1"/>
        <v>0</v>
      </c>
      <c r="S9" s="31"/>
      <c r="T9" s="20"/>
      <c r="U9" s="32">
        <f t="shared" si="2"/>
        <v>0</v>
      </c>
      <c r="W9" s="10">
        <v>6</v>
      </c>
      <c r="X9" s="10" t="s">
        <v>31</v>
      </c>
      <c r="Y9" s="10" t="s">
        <v>28</v>
      </c>
      <c r="Z9" s="10"/>
      <c r="AA9" s="10"/>
      <c r="AB9" s="10"/>
      <c r="AC9" s="10"/>
      <c r="AD9" s="10"/>
      <c r="AE9" s="10"/>
      <c r="AF9" s="20"/>
      <c r="AG9" s="20"/>
      <c r="AH9" s="20"/>
      <c r="AI9" s="20"/>
      <c r="AJ9" s="20">
        <f t="shared" si="3"/>
        <v>0</v>
      </c>
      <c r="AK9" s="21">
        <f t="shared" si="7"/>
        <v>0</v>
      </c>
      <c r="AL9" s="27">
        <v>397.6</v>
      </c>
      <c r="AM9" s="31">
        <f t="shared" si="4"/>
        <v>0</v>
      </c>
      <c r="AN9" s="31"/>
      <c r="AO9" s="20"/>
      <c r="AP9" s="32">
        <f t="shared" si="5"/>
        <v>0</v>
      </c>
    </row>
    <row r="10" s="2" customFormat="1" ht="21" customHeight="1" spans="1:42">
      <c r="A10" s="10">
        <v>7</v>
      </c>
      <c r="B10" s="10" t="s">
        <v>33</v>
      </c>
      <c r="C10" s="10" t="s">
        <v>28</v>
      </c>
      <c r="D10" s="10"/>
      <c r="E10" s="10"/>
      <c r="F10" s="10"/>
      <c r="G10" s="10"/>
      <c r="H10" s="10"/>
      <c r="I10" s="10"/>
      <c r="J10" s="10"/>
      <c r="K10" s="10"/>
      <c r="L10" s="20"/>
      <c r="M10" s="20"/>
      <c r="N10" s="20"/>
      <c r="O10" s="21">
        <f t="shared" si="0"/>
        <v>0</v>
      </c>
      <c r="P10" s="21">
        <f t="shared" si="6"/>
        <v>0</v>
      </c>
      <c r="Q10" s="27">
        <v>1760.3</v>
      </c>
      <c r="R10" s="31">
        <f t="shared" si="1"/>
        <v>0</v>
      </c>
      <c r="S10" s="31"/>
      <c r="T10" s="20"/>
      <c r="U10" s="32">
        <f t="shared" si="2"/>
        <v>0</v>
      </c>
      <c r="W10" s="10">
        <v>7</v>
      </c>
      <c r="X10" s="10" t="s">
        <v>33</v>
      </c>
      <c r="Y10" s="10" t="s">
        <v>28</v>
      </c>
      <c r="Z10" s="10"/>
      <c r="AA10" s="10"/>
      <c r="AB10" s="10"/>
      <c r="AC10" s="10"/>
      <c r="AD10" s="10"/>
      <c r="AE10" s="10"/>
      <c r="AF10" s="10">
        <v>1500</v>
      </c>
      <c r="AG10" s="10"/>
      <c r="AH10" s="20"/>
      <c r="AI10" s="20"/>
      <c r="AJ10" s="20">
        <f t="shared" si="3"/>
        <v>1500</v>
      </c>
      <c r="AK10" s="21">
        <f t="shared" si="7"/>
        <v>75</v>
      </c>
      <c r="AL10" s="27">
        <v>1835.3</v>
      </c>
      <c r="AM10" s="31">
        <f t="shared" si="4"/>
        <v>1425</v>
      </c>
      <c r="AN10" s="31"/>
      <c r="AO10" s="20"/>
      <c r="AP10" s="32">
        <f t="shared" si="5"/>
        <v>1425</v>
      </c>
    </row>
    <row r="11" s="2" customFormat="1" ht="21.95" customHeight="1" spans="1:42">
      <c r="A11" s="10">
        <v>8</v>
      </c>
      <c r="B11" s="10" t="s">
        <v>34</v>
      </c>
      <c r="C11" s="10" t="s">
        <v>28</v>
      </c>
      <c r="D11" s="10">
        <v>12</v>
      </c>
      <c r="E11" s="10">
        <v>3300</v>
      </c>
      <c r="F11" s="10">
        <v>1277</v>
      </c>
      <c r="G11" s="10"/>
      <c r="H11" s="10"/>
      <c r="I11" s="10"/>
      <c r="J11" s="10">
        <v>1952</v>
      </c>
      <c r="K11" s="10"/>
      <c r="L11" s="20"/>
      <c r="M11" s="20"/>
      <c r="N11" s="20"/>
      <c r="O11" s="21">
        <f t="shared" si="0"/>
        <v>3229</v>
      </c>
      <c r="P11" s="21">
        <f t="shared" si="6"/>
        <v>97.6</v>
      </c>
      <c r="Q11" s="27">
        <v>457.9</v>
      </c>
      <c r="R11" s="31">
        <f t="shared" si="1"/>
        <v>3131.4</v>
      </c>
      <c r="S11" s="31">
        <v>1250</v>
      </c>
      <c r="T11" s="20"/>
      <c r="U11" s="32">
        <f t="shared" si="2"/>
        <v>1881.4</v>
      </c>
      <c r="W11" s="10">
        <v>8</v>
      </c>
      <c r="X11" s="10" t="s">
        <v>34</v>
      </c>
      <c r="Y11" s="10" t="s">
        <v>28</v>
      </c>
      <c r="Z11" s="10">
        <v>28</v>
      </c>
      <c r="AA11" s="10">
        <v>3300</v>
      </c>
      <c r="AB11" s="10">
        <v>3300</v>
      </c>
      <c r="AC11" s="10">
        <v>3</v>
      </c>
      <c r="AD11" s="10"/>
      <c r="AE11" s="10"/>
      <c r="AF11" s="10">
        <v>6262</v>
      </c>
      <c r="AG11" s="10"/>
      <c r="AH11" s="20"/>
      <c r="AI11" s="20"/>
      <c r="AJ11" s="20">
        <f t="shared" si="3"/>
        <v>9562</v>
      </c>
      <c r="AK11" s="21">
        <f t="shared" si="7"/>
        <v>313.1</v>
      </c>
      <c r="AL11" s="27">
        <v>771</v>
      </c>
      <c r="AM11" s="31">
        <f t="shared" si="4"/>
        <v>9248.9</v>
      </c>
      <c r="AN11" s="31">
        <v>3226</v>
      </c>
      <c r="AO11" s="20"/>
      <c r="AP11" s="32">
        <f t="shared" si="5"/>
        <v>6022.9</v>
      </c>
    </row>
    <row r="12" s="2" customFormat="1" ht="21.95" customHeight="1" spans="1:42">
      <c r="A12" s="10">
        <v>9</v>
      </c>
      <c r="B12" s="10" t="s">
        <v>35</v>
      </c>
      <c r="C12" s="10"/>
      <c r="D12" s="10"/>
      <c r="E12" s="10"/>
      <c r="F12" s="10"/>
      <c r="G12" s="10">
        <v>1</v>
      </c>
      <c r="H12" s="10"/>
      <c r="I12" s="10"/>
      <c r="J12" s="10"/>
      <c r="K12" s="10"/>
      <c r="L12" s="20"/>
      <c r="M12" s="20"/>
      <c r="N12" s="20"/>
      <c r="O12" s="21">
        <f t="shared" si="0"/>
        <v>0</v>
      </c>
      <c r="P12" s="21">
        <f t="shared" si="6"/>
        <v>0</v>
      </c>
      <c r="Q12" s="27">
        <v>774.35</v>
      </c>
      <c r="R12" s="31">
        <f t="shared" si="1"/>
        <v>0</v>
      </c>
      <c r="S12" s="31"/>
      <c r="T12" s="20"/>
      <c r="U12" s="32">
        <f t="shared" si="2"/>
        <v>0</v>
      </c>
      <c r="W12" s="10">
        <v>9</v>
      </c>
      <c r="X12" s="10" t="s">
        <v>35</v>
      </c>
      <c r="Y12" s="10"/>
      <c r="Z12" s="10"/>
      <c r="AA12" s="10"/>
      <c r="AB12" s="10"/>
      <c r="AC12" s="10"/>
      <c r="AD12" s="10">
        <v>1640</v>
      </c>
      <c r="AE12" s="10"/>
      <c r="AF12" s="10">
        <v>3403</v>
      </c>
      <c r="AG12" s="10"/>
      <c r="AH12" s="20"/>
      <c r="AI12" s="20"/>
      <c r="AJ12" s="20">
        <f t="shared" si="3"/>
        <v>5043</v>
      </c>
      <c r="AK12" s="21">
        <f t="shared" si="7"/>
        <v>170.15</v>
      </c>
      <c r="AL12" s="27">
        <v>944.5</v>
      </c>
      <c r="AM12" s="31">
        <f t="shared" si="4"/>
        <v>4872.85</v>
      </c>
      <c r="AN12" s="31"/>
      <c r="AO12" s="20"/>
      <c r="AP12" s="32">
        <f t="shared" si="5"/>
        <v>4872.85</v>
      </c>
    </row>
    <row r="13" s="2" customFormat="1" ht="21.95" customHeight="1" spans="1:42">
      <c r="A13" s="10">
        <v>10</v>
      </c>
      <c r="B13" s="10" t="s">
        <v>36</v>
      </c>
      <c r="C13" s="10" t="s">
        <v>28</v>
      </c>
      <c r="D13" s="10">
        <v>27</v>
      </c>
      <c r="E13" s="10">
        <v>3300</v>
      </c>
      <c r="F13" s="10">
        <v>2874</v>
      </c>
      <c r="G13" s="10">
        <v>2</v>
      </c>
      <c r="H13" s="10">
        <v>1664</v>
      </c>
      <c r="I13" s="10"/>
      <c r="J13" s="20">
        <v>3304</v>
      </c>
      <c r="K13" s="20"/>
      <c r="L13" s="20"/>
      <c r="M13" s="20"/>
      <c r="N13" s="20"/>
      <c r="O13" s="21">
        <f t="shared" si="0"/>
        <v>7842</v>
      </c>
      <c r="P13" s="21">
        <f t="shared" si="6"/>
        <v>165.2</v>
      </c>
      <c r="Q13" s="27">
        <v>1358.9</v>
      </c>
      <c r="R13" s="31">
        <f t="shared" si="1"/>
        <v>7676.8</v>
      </c>
      <c r="S13" s="31">
        <v>2810</v>
      </c>
      <c r="T13" s="20"/>
      <c r="U13" s="32">
        <f t="shared" si="2"/>
        <v>4866.8</v>
      </c>
      <c r="W13" s="10">
        <v>10</v>
      </c>
      <c r="X13" s="10" t="s">
        <v>36</v>
      </c>
      <c r="Y13" s="10" t="s">
        <v>28</v>
      </c>
      <c r="Z13" s="10">
        <v>28</v>
      </c>
      <c r="AA13" s="10">
        <v>3500</v>
      </c>
      <c r="AB13" s="10">
        <v>4245</v>
      </c>
      <c r="AC13" s="10">
        <v>4</v>
      </c>
      <c r="AD13" s="10">
        <v>2400</v>
      </c>
      <c r="AE13" s="10"/>
      <c r="AF13" s="20">
        <v>4612</v>
      </c>
      <c r="AG13" s="20"/>
      <c r="AH13" s="20"/>
      <c r="AI13" s="20"/>
      <c r="AJ13" s="20">
        <f t="shared" si="3"/>
        <v>11257</v>
      </c>
      <c r="AK13" s="21">
        <f t="shared" si="7"/>
        <v>230.6</v>
      </c>
      <c r="AL13" s="27">
        <v>1589.5</v>
      </c>
      <c r="AM13" s="31">
        <f t="shared" si="4"/>
        <v>11026.4</v>
      </c>
      <c r="AN13" s="31">
        <v>3954</v>
      </c>
      <c r="AO13" s="20"/>
      <c r="AP13" s="32">
        <f t="shared" si="5"/>
        <v>7072.4</v>
      </c>
    </row>
    <row r="14" s="2" customFormat="1" ht="21.95" customHeight="1" spans="1:42">
      <c r="A14" s="10">
        <v>10</v>
      </c>
      <c r="B14" s="10" t="s">
        <v>37</v>
      </c>
      <c r="C14" s="10"/>
      <c r="D14" s="10"/>
      <c r="E14" s="10"/>
      <c r="F14" s="10"/>
      <c r="G14" s="10"/>
      <c r="H14" s="10"/>
      <c r="I14" s="10"/>
      <c r="J14" s="20"/>
      <c r="K14" s="20"/>
      <c r="L14" s="20"/>
      <c r="M14" s="20"/>
      <c r="N14" s="20"/>
      <c r="O14" s="21">
        <f t="shared" si="0"/>
        <v>0</v>
      </c>
      <c r="P14" s="21">
        <f t="shared" si="6"/>
        <v>0</v>
      </c>
      <c r="Q14" s="27">
        <v>1256.4</v>
      </c>
      <c r="R14" s="31">
        <f t="shared" si="1"/>
        <v>0</v>
      </c>
      <c r="S14" s="31"/>
      <c r="T14" s="20"/>
      <c r="U14" s="32">
        <f t="shared" si="2"/>
        <v>0</v>
      </c>
      <c r="W14" s="10">
        <v>10</v>
      </c>
      <c r="X14" s="10" t="s">
        <v>37</v>
      </c>
      <c r="Y14" s="10"/>
      <c r="Z14" s="10"/>
      <c r="AA14" s="10"/>
      <c r="AB14" s="10"/>
      <c r="AC14" s="10"/>
      <c r="AD14" s="10"/>
      <c r="AE14" s="10"/>
      <c r="AF14" s="20"/>
      <c r="AG14" s="20"/>
      <c r="AH14" s="20"/>
      <c r="AI14" s="20"/>
      <c r="AJ14" s="20">
        <f t="shared" si="3"/>
        <v>0</v>
      </c>
      <c r="AK14" s="21">
        <f t="shared" si="7"/>
        <v>0</v>
      </c>
      <c r="AL14" s="27">
        <v>1256.4</v>
      </c>
      <c r="AM14" s="31">
        <f t="shared" si="4"/>
        <v>0</v>
      </c>
      <c r="AN14" s="31"/>
      <c r="AO14" s="20"/>
      <c r="AP14" s="32">
        <f t="shared" si="5"/>
        <v>0</v>
      </c>
    </row>
    <row r="15" s="3" customFormat="1" ht="24.95" customHeight="1" spans="1:42">
      <c r="A15" s="10">
        <v>11</v>
      </c>
      <c r="B15" s="10" t="s">
        <v>40</v>
      </c>
      <c r="C15" s="10" t="s">
        <v>41</v>
      </c>
      <c r="D15" s="10">
        <v>31</v>
      </c>
      <c r="E15" s="10">
        <v>4500</v>
      </c>
      <c r="F15" s="10">
        <v>4500</v>
      </c>
      <c r="G15" s="10"/>
      <c r="H15" s="10"/>
      <c r="I15" s="10"/>
      <c r="J15" s="10"/>
      <c r="K15" s="10"/>
      <c r="L15" s="20"/>
      <c r="M15" s="20">
        <v>2400</v>
      </c>
      <c r="N15" s="20"/>
      <c r="O15" s="21">
        <f t="shared" si="0"/>
        <v>4500</v>
      </c>
      <c r="P15" s="21">
        <f t="shared" si="6"/>
        <v>0</v>
      </c>
      <c r="Q15" s="27">
        <v>0</v>
      </c>
      <c r="R15" s="31">
        <f t="shared" si="1"/>
        <v>4500</v>
      </c>
      <c r="S15" s="31">
        <v>3226</v>
      </c>
      <c r="T15" s="20"/>
      <c r="U15" s="32">
        <f t="shared" si="2"/>
        <v>1274</v>
      </c>
      <c r="W15" s="10">
        <v>11</v>
      </c>
      <c r="X15" s="10" t="s">
        <v>40</v>
      </c>
      <c r="Y15" s="10" t="s">
        <v>41</v>
      </c>
      <c r="Z15" s="10">
        <v>28</v>
      </c>
      <c r="AA15" s="10">
        <v>4500</v>
      </c>
      <c r="AB15" s="10">
        <v>5516</v>
      </c>
      <c r="AC15" s="10">
        <v>9</v>
      </c>
      <c r="AD15" s="10">
        <v>450</v>
      </c>
      <c r="AE15" s="10"/>
      <c r="AF15" s="10"/>
      <c r="AG15" s="10"/>
      <c r="AH15" s="20">
        <v>10000</v>
      </c>
      <c r="AI15" s="20"/>
      <c r="AJ15" s="20">
        <f t="shared" si="3"/>
        <v>15966</v>
      </c>
      <c r="AK15" s="21">
        <f t="shared" si="7"/>
        <v>0</v>
      </c>
      <c r="AL15" s="27">
        <v>0</v>
      </c>
      <c r="AM15" s="31">
        <f t="shared" si="4"/>
        <v>15966</v>
      </c>
      <c r="AN15" s="31">
        <v>4370</v>
      </c>
      <c r="AO15" s="20"/>
      <c r="AP15" s="32">
        <f t="shared" si="5"/>
        <v>11596</v>
      </c>
    </row>
    <row r="16" s="2" customFormat="1" ht="29" customHeight="1" spans="1:42">
      <c r="A16" s="10">
        <v>12</v>
      </c>
      <c r="B16" s="10" t="s">
        <v>118</v>
      </c>
      <c r="C16" s="10"/>
      <c r="D16" s="10"/>
      <c r="E16" s="10"/>
      <c r="F16" s="10"/>
      <c r="G16" s="10">
        <v>9</v>
      </c>
      <c r="H16" s="10">
        <v>720</v>
      </c>
      <c r="I16" s="10"/>
      <c r="J16" s="10"/>
      <c r="K16" s="10"/>
      <c r="L16" s="20"/>
      <c r="M16" s="20"/>
      <c r="N16" s="20"/>
      <c r="O16" s="21">
        <f>N16+L16+K16+J16+I16+H16+F16</f>
        <v>720</v>
      </c>
      <c r="P16" s="21">
        <f t="shared" si="6"/>
        <v>0</v>
      </c>
      <c r="Q16" s="27">
        <v>0</v>
      </c>
      <c r="R16" s="31">
        <f t="shared" si="1"/>
        <v>720</v>
      </c>
      <c r="S16" s="31"/>
      <c r="T16" s="20"/>
      <c r="U16" s="32">
        <f t="shared" si="2"/>
        <v>720</v>
      </c>
      <c r="W16" s="10">
        <v>12</v>
      </c>
      <c r="X16" s="10" t="s">
        <v>42</v>
      </c>
      <c r="Y16" s="10"/>
      <c r="Z16" s="10"/>
      <c r="AA16" s="10"/>
      <c r="AB16" s="10"/>
      <c r="AC16" s="10"/>
      <c r="AD16" s="10"/>
      <c r="AE16" s="10"/>
      <c r="AF16" s="10"/>
      <c r="AG16" s="10"/>
      <c r="AH16" s="20"/>
      <c r="AI16" s="20">
        <v>11672.8</v>
      </c>
      <c r="AJ16" s="20">
        <f t="shared" si="3"/>
        <v>11672.8</v>
      </c>
      <c r="AK16" s="21">
        <f t="shared" si="7"/>
        <v>0</v>
      </c>
      <c r="AL16" s="27"/>
      <c r="AM16" s="31">
        <f t="shared" si="4"/>
        <v>11672.8</v>
      </c>
      <c r="AN16" s="31"/>
      <c r="AO16" s="20"/>
      <c r="AP16" s="32">
        <f t="shared" si="5"/>
        <v>11672.8</v>
      </c>
    </row>
    <row r="17" s="2" customFormat="1" ht="21" customHeight="1" spans="1:252">
      <c r="A17" s="10" t="s">
        <v>43</v>
      </c>
      <c r="B17" s="10"/>
      <c r="C17" s="10"/>
      <c r="D17" s="10"/>
      <c r="E17" s="10"/>
      <c r="F17" s="10"/>
      <c r="G17" s="10"/>
      <c r="H17" s="10">
        <f t="shared" ref="H17:L17" si="8">SUM(H4:H16)</f>
        <v>2800</v>
      </c>
      <c r="I17" s="10"/>
      <c r="J17" s="10">
        <f t="shared" si="8"/>
        <v>19260</v>
      </c>
      <c r="K17" s="10">
        <f t="shared" si="8"/>
        <v>1547</v>
      </c>
      <c r="L17" s="10">
        <f t="shared" si="8"/>
        <v>11031</v>
      </c>
      <c r="M17" s="10"/>
      <c r="N17" s="10">
        <f t="shared" ref="N17:R17" si="9">SUM(N4:N16)</f>
        <v>0</v>
      </c>
      <c r="O17" s="21">
        <f t="shared" si="9"/>
        <v>36058</v>
      </c>
      <c r="P17" s="21">
        <f t="shared" si="9"/>
        <v>772.25</v>
      </c>
      <c r="Q17" s="27">
        <f t="shared" si="9"/>
        <v>14770.3</v>
      </c>
      <c r="R17" s="31">
        <f t="shared" si="9"/>
        <v>35285.75</v>
      </c>
      <c r="S17" s="33">
        <f>SUM(S8:S16)</f>
        <v>11286</v>
      </c>
      <c r="T17" s="20">
        <v>0</v>
      </c>
      <c r="U17" s="32">
        <f>SUM(U4:U16)</f>
        <v>23999.75</v>
      </c>
      <c r="V17" s="1"/>
      <c r="W17" s="10">
        <v>13</v>
      </c>
      <c r="X17" s="10" t="s">
        <v>118</v>
      </c>
      <c r="Y17" s="10"/>
      <c r="Z17" s="10"/>
      <c r="AA17" s="10"/>
      <c r="AB17" s="10"/>
      <c r="AC17" s="10">
        <v>12</v>
      </c>
      <c r="AD17" s="10">
        <v>960</v>
      </c>
      <c r="AE17" s="10"/>
      <c r="AF17" s="10"/>
      <c r="AG17" s="10"/>
      <c r="AH17" s="20"/>
      <c r="AI17" s="20"/>
      <c r="AJ17" s="20">
        <f t="shared" si="3"/>
        <v>960</v>
      </c>
      <c r="AK17" s="21">
        <f t="shared" si="7"/>
        <v>0</v>
      </c>
      <c r="AL17" s="27">
        <v>0</v>
      </c>
      <c r="AM17" s="31">
        <f t="shared" si="4"/>
        <v>960</v>
      </c>
      <c r="AN17" s="31"/>
      <c r="AO17" s="20"/>
      <c r="AP17" s="32">
        <f t="shared" si="5"/>
        <v>960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="4" customFormat="1" ht="30" customHeight="1" spans="1:42">
      <c r="A18" s="14"/>
      <c r="B18" s="15" t="s">
        <v>119</v>
      </c>
      <c r="C18" s="15"/>
      <c r="D18" s="15"/>
      <c r="E18" s="15"/>
      <c r="F18" s="15"/>
      <c r="G18" s="15"/>
      <c r="H18" s="15" t="s">
        <v>45</v>
      </c>
      <c r="I18" s="15"/>
      <c r="J18" s="15"/>
      <c r="K18" s="15"/>
      <c r="L18" s="15"/>
      <c r="M18" s="15"/>
      <c r="N18" s="15"/>
      <c r="O18" s="22"/>
      <c r="P18" s="22"/>
      <c r="Q18" s="28"/>
      <c r="R18" s="22"/>
      <c r="S18" s="22"/>
      <c r="T18" s="22"/>
      <c r="U18" s="15"/>
      <c r="W18" s="10" t="s">
        <v>43</v>
      </c>
      <c r="X18" s="10"/>
      <c r="Y18" s="10"/>
      <c r="Z18" s="10"/>
      <c r="AA18" s="10"/>
      <c r="AB18" s="10">
        <f t="shared" ref="AB18:AI18" si="10">SUM(AB4:AB17)</f>
        <v>18409</v>
      </c>
      <c r="AC18" s="10"/>
      <c r="AD18" s="10">
        <f t="shared" si="10"/>
        <v>12752</v>
      </c>
      <c r="AE18" s="10"/>
      <c r="AF18" s="10">
        <f t="shared" si="10"/>
        <v>36062</v>
      </c>
      <c r="AG18" s="10">
        <f t="shared" si="10"/>
        <v>2400</v>
      </c>
      <c r="AH18" s="10">
        <f t="shared" si="10"/>
        <v>14950</v>
      </c>
      <c r="AI18" s="10">
        <f t="shared" si="10"/>
        <v>19856.8</v>
      </c>
      <c r="AJ18" s="10">
        <f t="shared" si="3"/>
        <v>104429.8</v>
      </c>
      <c r="AK18" s="21">
        <f t="shared" ref="AK18:AM18" si="11">SUM(AK4:AK17)</f>
        <v>1411.95</v>
      </c>
      <c r="AL18" s="27">
        <f t="shared" si="11"/>
        <v>16182.25</v>
      </c>
      <c r="AM18" s="31">
        <f t="shared" si="11"/>
        <v>103017.85</v>
      </c>
      <c r="AN18" s="31">
        <f>SUM(AN8:AN17)</f>
        <v>16970</v>
      </c>
      <c r="AO18" s="20">
        <v>0</v>
      </c>
      <c r="AP18" s="32">
        <f>SUM(AP4:AP17)</f>
        <v>86047.85</v>
      </c>
    </row>
    <row r="19" spans="23:42">
      <c r="W19" s="14"/>
      <c r="X19" s="15" t="s">
        <v>119</v>
      </c>
      <c r="Y19" s="15"/>
      <c r="Z19" s="15"/>
      <c r="AA19" s="15"/>
      <c r="AB19" s="15"/>
      <c r="AC19" s="15"/>
      <c r="AD19" s="15" t="s">
        <v>45</v>
      </c>
      <c r="AE19" s="15"/>
      <c r="AF19" s="15"/>
      <c r="AG19" s="15"/>
      <c r="AH19" s="15"/>
      <c r="AI19" s="15"/>
      <c r="AJ19" s="15"/>
      <c r="AK19" s="22"/>
      <c r="AL19" s="28"/>
      <c r="AM19" s="22"/>
      <c r="AN19" s="22"/>
      <c r="AO19" s="22"/>
      <c r="AP19" s="15"/>
    </row>
    <row r="21" ht="22.5" spans="1:21">
      <c r="A21" s="8" t="s">
        <v>120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23"/>
      <c r="Q21" s="9"/>
      <c r="R21" s="9"/>
      <c r="S21" s="9"/>
      <c r="T21" s="9"/>
      <c r="U21" s="9"/>
    </row>
    <row r="22" ht="24" spans="1:43">
      <c r="A22" s="10" t="s">
        <v>121</v>
      </c>
      <c r="B22" s="10"/>
      <c r="C22" s="10"/>
      <c r="D22" s="10"/>
      <c r="E22" s="10"/>
      <c r="F22" s="10"/>
      <c r="G22" s="11" t="s">
        <v>122</v>
      </c>
      <c r="H22" s="12" t="s">
        <v>3</v>
      </c>
      <c r="I22" s="12" t="s">
        <v>4</v>
      </c>
      <c r="J22" s="12" t="s">
        <v>5</v>
      </c>
      <c r="K22" s="12" t="s">
        <v>6</v>
      </c>
      <c r="L22" s="16" t="s">
        <v>7</v>
      </c>
      <c r="M22" s="16" t="s">
        <v>113</v>
      </c>
      <c r="N22" s="17" t="s">
        <v>10</v>
      </c>
      <c r="O22" s="12" t="s">
        <v>11</v>
      </c>
      <c r="P22" s="24" t="s">
        <v>12</v>
      </c>
      <c r="Q22" s="30" t="s">
        <v>13</v>
      </c>
      <c r="R22" s="16" t="s">
        <v>114</v>
      </c>
      <c r="S22" s="16" t="s">
        <v>123</v>
      </c>
      <c r="T22" s="11" t="s">
        <v>14</v>
      </c>
      <c r="U22" s="10" t="s">
        <v>15</v>
      </c>
      <c r="W22" s="8" t="s">
        <v>124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23"/>
      <c r="AO22" s="9"/>
      <c r="AP22" s="9"/>
      <c r="AQ22" s="9"/>
    </row>
    <row r="23" ht="24" spans="1:43">
      <c r="A23" s="10" t="s">
        <v>16</v>
      </c>
      <c r="B23" s="10" t="s">
        <v>17</v>
      </c>
      <c r="C23" s="10" t="s">
        <v>18</v>
      </c>
      <c r="D23" s="11" t="s">
        <v>19</v>
      </c>
      <c r="E23" s="11" t="s">
        <v>20</v>
      </c>
      <c r="F23" s="11" t="s">
        <v>117</v>
      </c>
      <c r="G23" s="11" t="s">
        <v>22</v>
      </c>
      <c r="H23" s="13"/>
      <c r="I23" s="13"/>
      <c r="J23" s="13"/>
      <c r="K23" s="13"/>
      <c r="L23" s="18"/>
      <c r="M23" s="18"/>
      <c r="N23" s="19"/>
      <c r="O23" s="19"/>
      <c r="P23" s="25"/>
      <c r="Q23" s="20"/>
      <c r="R23" s="18"/>
      <c r="S23" s="18"/>
      <c r="T23" s="11"/>
      <c r="U23" s="10"/>
      <c r="W23" s="11" t="s">
        <v>125</v>
      </c>
      <c r="X23" s="11"/>
      <c r="Y23" s="11"/>
      <c r="Z23" s="11"/>
      <c r="AA23" s="11"/>
      <c r="AB23" s="11"/>
      <c r="AC23" s="11" t="s">
        <v>126</v>
      </c>
      <c r="AD23" s="12" t="s">
        <v>3</v>
      </c>
      <c r="AE23" s="12" t="s">
        <v>4</v>
      </c>
      <c r="AF23" s="12" t="s">
        <v>5</v>
      </c>
      <c r="AG23" s="12" t="s">
        <v>6</v>
      </c>
      <c r="AH23" s="16" t="s">
        <v>7</v>
      </c>
      <c r="AI23" s="16" t="s">
        <v>8</v>
      </c>
      <c r="AJ23" s="16" t="s">
        <v>9</v>
      </c>
      <c r="AK23" s="12" t="s">
        <v>10</v>
      </c>
      <c r="AL23" s="12" t="s">
        <v>127</v>
      </c>
      <c r="AM23" s="12" t="s">
        <v>11</v>
      </c>
      <c r="AN23" s="24" t="s">
        <v>12</v>
      </c>
      <c r="AO23" s="30" t="s">
        <v>13</v>
      </c>
      <c r="AP23" s="11" t="s">
        <v>14</v>
      </c>
      <c r="AQ23" s="11" t="s">
        <v>15</v>
      </c>
    </row>
    <row r="24" ht="21" customHeight="1" spans="1:43">
      <c r="A24" s="10">
        <v>1</v>
      </c>
      <c r="B24" s="10" t="s">
        <v>23</v>
      </c>
      <c r="C24" s="10" t="s">
        <v>24</v>
      </c>
      <c r="D24" s="10"/>
      <c r="E24" s="10"/>
      <c r="F24" s="10"/>
      <c r="G24" s="10"/>
      <c r="H24" s="10">
        <v>3226</v>
      </c>
      <c r="I24" s="10"/>
      <c r="J24" s="10">
        <v>2838</v>
      </c>
      <c r="K24" s="10"/>
      <c r="L24" s="20"/>
      <c r="M24" s="20">
        <v>908</v>
      </c>
      <c r="N24" s="20">
        <f t="shared" ref="N24:N35" si="12">M24+K24+J24+H24+E24</f>
        <v>6972</v>
      </c>
      <c r="O24" s="26"/>
      <c r="P24" s="27">
        <v>1196.3</v>
      </c>
      <c r="Q24" s="34">
        <f t="shared" ref="Q24:Q36" si="13">N24-O24</f>
        <v>6972</v>
      </c>
      <c r="R24" s="31"/>
      <c r="S24" s="31"/>
      <c r="T24" s="20"/>
      <c r="U24" s="35">
        <f t="shared" ref="U24:U26" si="14">Q24-R24-T24</f>
        <v>6972</v>
      </c>
      <c r="W24" s="11" t="s">
        <v>16</v>
      </c>
      <c r="X24" s="11" t="s">
        <v>17</v>
      </c>
      <c r="Y24" s="11" t="s">
        <v>18</v>
      </c>
      <c r="Z24" s="11" t="s">
        <v>19</v>
      </c>
      <c r="AA24" s="11" t="s">
        <v>20</v>
      </c>
      <c r="AB24" s="11" t="s">
        <v>21</v>
      </c>
      <c r="AC24" s="11" t="s">
        <v>22</v>
      </c>
      <c r="AD24" s="13"/>
      <c r="AE24" s="13"/>
      <c r="AF24" s="13"/>
      <c r="AG24" s="13"/>
      <c r="AH24" s="18"/>
      <c r="AI24" s="18"/>
      <c r="AJ24" s="18"/>
      <c r="AK24" s="13"/>
      <c r="AL24" s="13"/>
      <c r="AM24" s="13"/>
      <c r="AN24" s="25"/>
      <c r="AO24" s="30"/>
      <c r="AP24" s="11"/>
      <c r="AQ24" s="11"/>
    </row>
    <row r="25" ht="21" customHeight="1" spans="1:43">
      <c r="A25" s="10">
        <v>2</v>
      </c>
      <c r="B25" s="10" t="s">
        <v>25</v>
      </c>
      <c r="C25" s="10" t="s">
        <v>26</v>
      </c>
      <c r="D25" s="10"/>
      <c r="E25" s="10"/>
      <c r="F25" s="10"/>
      <c r="G25" s="10"/>
      <c r="H25" s="10">
        <v>720</v>
      </c>
      <c r="I25" s="10"/>
      <c r="J25" s="10"/>
      <c r="K25" s="10">
        <v>72</v>
      </c>
      <c r="L25" s="20"/>
      <c r="M25" s="20"/>
      <c r="N25" s="20">
        <f t="shared" si="12"/>
        <v>792</v>
      </c>
      <c r="O25" s="26">
        <f t="shared" ref="O25:O36" si="15">J25*0.05</f>
        <v>0</v>
      </c>
      <c r="P25" s="27">
        <v>1853.2</v>
      </c>
      <c r="Q25" s="34">
        <f t="shared" si="13"/>
        <v>792</v>
      </c>
      <c r="R25" s="31"/>
      <c r="S25" s="31"/>
      <c r="T25" s="20"/>
      <c r="U25" s="35">
        <f t="shared" si="14"/>
        <v>792</v>
      </c>
      <c r="W25" s="10">
        <v>1</v>
      </c>
      <c r="X25" s="10" t="s">
        <v>23</v>
      </c>
      <c r="Y25" s="10" t="s">
        <v>24</v>
      </c>
      <c r="Z25" s="10"/>
      <c r="AA25" s="10"/>
      <c r="AB25" s="10"/>
      <c r="AC25" s="10"/>
      <c r="AD25" s="10">
        <v>3716</v>
      </c>
      <c r="AE25" s="10"/>
      <c r="AF25" s="10">
        <v>7411</v>
      </c>
      <c r="AG25" s="10"/>
      <c r="AH25" s="20">
        <v>3511</v>
      </c>
      <c r="AI25" s="20"/>
      <c r="AJ25" s="20"/>
      <c r="AK25" s="20">
        <f t="shared" ref="AK25:AK38" si="16">AJ25+AH25+AG25+AF25+AE25+AD25+AI25</f>
        <v>14638</v>
      </c>
      <c r="AL25" s="20">
        <v>1637</v>
      </c>
      <c r="AM25" s="39"/>
      <c r="AN25" s="36">
        <v>1196.3</v>
      </c>
      <c r="AO25" s="34">
        <f>AK25-AM25-AL25</f>
        <v>13001</v>
      </c>
      <c r="AP25" s="20"/>
      <c r="AQ25" s="35">
        <f t="shared" ref="AQ25:AQ38" si="17">AO25-AP25</f>
        <v>13001</v>
      </c>
    </row>
    <row r="26" ht="21" customHeight="1" spans="1:43">
      <c r="A26" s="10">
        <v>3</v>
      </c>
      <c r="B26" s="10" t="s">
        <v>69</v>
      </c>
      <c r="C26" s="10" t="s">
        <v>28</v>
      </c>
      <c r="D26" s="10"/>
      <c r="E26" s="10"/>
      <c r="F26" s="10"/>
      <c r="G26" s="10"/>
      <c r="H26" s="10"/>
      <c r="I26" s="10"/>
      <c r="J26" s="10">
        <v>545</v>
      </c>
      <c r="K26" s="10"/>
      <c r="L26" s="20"/>
      <c r="M26" s="20"/>
      <c r="N26" s="20">
        <f t="shared" si="12"/>
        <v>545</v>
      </c>
      <c r="O26" s="26">
        <f t="shared" si="15"/>
        <v>27.25</v>
      </c>
      <c r="P26" s="27">
        <v>2124.75</v>
      </c>
      <c r="Q26" s="34">
        <f t="shared" si="13"/>
        <v>517.75</v>
      </c>
      <c r="R26" s="31"/>
      <c r="S26" s="31"/>
      <c r="T26" s="20"/>
      <c r="U26" s="35">
        <f t="shared" si="14"/>
        <v>517.75</v>
      </c>
      <c r="W26" s="10">
        <v>2</v>
      </c>
      <c r="X26" s="10" t="s">
        <v>25</v>
      </c>
      <c r="Y26" s="10" t="s">
        <v>26</v>
      </c>
      <c r="Z26" s="10"/>
      <c r="AA26" s="10"/>
      <c r="AB26" s="10"/>
      <c r="AC26" s="10"/>
      <c r="AD26" s="10">
        <v>2400</v>
      </c>
      <c r="AE26" s="10"/>
      <c r="AF26" s="10">
        <v>2320</v>
      </c>
      <c r="AG26" s="10">
        <v>240</v>
      </c>
      <c r="AH26" s="20"/>
      <c r="AI26" s="20"/>
      <c r="AJ26" s="20"/>
      <c r="AK26" s="20">
        <f t="shared" si="16"/>
        <v>4960</v>
      </c>
      <c r="AL26" s="20"/>
      <c r="AM26" s="39">
        <f t="shared" ref="AM26:AM38" si="18">AF26*0.05</f>
        <v>116</v>
      </c>
      <c r="AN26" s="36">
        <v>1969.2</v>
      </c>
      <c r="AO26" s="34">
        <f t="shared" ref="AO26:AO28" si="19">AK26-AM26</f>
        <v>4844</v>
      </c>
      <c r="AP26" s="20"/>
      <c r="AQ26" s="35">
        <f t="shared" si="17"/>
        <v>4844</v>
      </c>
    </row>
    <row r="27" ht="21" customHeight="1" spans="1:43">
      <c r="A27" s="10">
        <v>4</v>
      </c>
      <c r="B27" s="10" t="s">
        <v>29</v>
      </c>
      <c r="C27" s="10" t="s">
        <v>28</v>
      </c>
      <c r="D27" s="10"/>
      <c r="E27" s="10"/>
      <c r="F27" s="10"/>
      <c r="G27" s="10"/>
      <c r="H27" s="10"/>
      <c r="I27" s="10"/>
      <c r="J27" s="10"/>
      <c r="K27" s="10">
        <v>490</v>
      </c>
      <c r="L27" s="20"/>
      <c r="M27" s="20"/>
      <c r="N27" s="20">
        <f t="shared" si="12"/>
        <v>490</v>
      </c>
      <c r="O27" s="26">
        <f t="shared" si="15"/>
        <v>0</v>
      </c>
      <c r="P27" s="27">
        <v>2476.75</v>
      </c>
      <c r="Q27" s="34">
        <f t="shared" si="13"/>
        <v>490</v>
      </c>
      <c r="R27" s="31"/>
      <c r="S27" s="31">
        <v>100</v>
      </c>
      <c r="T27" s="20"/>
      <c r="U27" s="35">
        <f>Q27-R27-T27-S27</f>
        <v>390</v>
      </c>
      <c r="W27" s="10">
        <v>3</v>
      </c>
      <c r="X27" s="10" t="s">
        <v>69</v>
      </c>
      <c r="Y27" s="10" t="s">
        <v>28</v>
      </c>
      <c r="Z27" s="10"/>
      <c r="AA27" s="10"/>
      <c r="AB27" s="10"/>
      <c r="AC27" s="10"/>
      <c r="AD27" s="10"/>
      <c r="AE27" s="10"/>
      <c r="AF27" s="10"/>
      <c r="AG27" s="10"/>
      <c r="AH27" s="20"/>
      <c r="AI27" s="20"/>
      <c r="AJ27" s="20"/>
      <c r="AK27" s="20">
        <f t="shared" si="16"/>
        <v>0</v>
      </c>
      <c r="AL27" s="20"/>
      <c r="AM27" s="39">
        <f t="shared" si="18"/>
        <v>0</v>
      </c>
      <c r="AN27" s="36">
        <v>2124.75</v>
      </c>
      <c r="AO27" s="34">
        <f t="shared" si="19"/>
        <v>0</v>
      </c>
      <c r="AP27" s="20"/>
      <c r="AQ27" s="35">
        <f t="shared" si="17"/>
        <v>0</v>
      </c>
    </row>
    <row r="28" ht="21" customHeight="1" spans="1:43">
      <c r="A28" s="10">
        <v>5</v>
      </c>
      <c r="B28" s="10" t="s">
        <v>30</v>
      </c>
      <c r="C28" s="10" t="s">
        <v>26</v>
      </c>
      <c r="D28" s="10"/>
      <c r="E28" s="10"/>
      <c r="F28" s="10"/>
      <c r="G28" s="10">
        <v>3</v>
      </c>
      <c r="H28" s="10">
        <v>3882</v>
      </c>
      <c r="I28" s="10"/>
      <c r="J28" s="10">
        <v>286</v>
      </c>
      <c r="K28" s="10">
        <v>1956</v>
      </c>
      <c r="L28" s="20"/>
      <c r="M28" s="20">
        <v>605</v>
      </c>
      <c r="N28" s="20">
        <f t="shared" si="12"/>
        <v>6729</v>
      </c>
      <c r="O28" s="26">
        <f t="shared" si="15"/>
        <v>14.3</v>
      </c>
      <c r="P28" s="27">
        <v>1778.5</v>
      </c>
      <c r="Q28" s="34">
        <f t="shared" si="13"/>
        <v>6714.7</v>
      </c>
      <c r="R28" s="31"/>
      <c r="S28" s="31"/>
      <c r="T28" s="20"/>
      <c r="U28" s="35">
        <f t="shared" ref="U28:U36" si="20">Q28-R28-T28</f>
        <v>6714.7</v>
      </c>
      <c r="W28" s="10">
        <v>4</v>
      </c>
      <c r="X28" s="10" t="s">
        <v>29</v>
      </c>
      <c r="Y28" s="10" t="s">
        <v>28</v>
      </c>
      <c r="Z28" s="10"/>
      <c r="AA28" s="10"/>
      <c r="AB28" s="10"/>
      <c r="AC28" s="10"/>
      <c r="AD28" s="10"/>
      <c r="AE28" s="10"/>
      <c r="AF28" s="10">
        <v>1198</v>
      </c>
      <c r="AG28" s="10">
        <v>175</v>
      </c>
      <c r="AH28" s="20"/>
      <c r="AI28" s="20">
        <v>1500</v>
      </c>
      <c r="AJ28" s="20"/>
      <c r="AK28" s="20">
        <f t="shared" si="16"/>
        <v>2873</v>
      </c>
      <c r="AL28" s="20"/>
      <c r="AM28" s="39">
        <f t="shared" si="18"/>
        <v>59.9</v>
      </c>
      <c r="AN28" s="36">
        <v>2536.65</v>
      </c>
      <c r="AO28" s="34">
        <f t="shared" si="19"/>
        <v>2813.1</v>
      </c>
      <c r="AP28" s="20"/>
      <c r="AQ28" s="35">
        <f t="shared" si="17"/>
        <v>2813.1</v>
      </c>
    </row>
    <row r="29" ht="21" customHeight="1" spans="1:43">
      <c r="A29" s="10">
        <v>6</v>
      </c>
      <c r="B29" s="10" t="s">
        <v>31</v>
      </c>
      <c r="C29" s="10" t="s">
        <v>28</v>
      </c>
      <c r="D29" s="10"/>
      <c r="E29" s="10"/>
      <c r="F29" s="10"/>
      <c r="G29" s="10"/>
      <c r="H29" s="10"/>
      <c r="I29" s="10"/>
      <c r="J29" s="20"/>
      <c r="K29" s="20"/>
      <c r="L29" s="20"/>
      <c r="M29" s="20"/>
      <c r="N29" s="20">
        <f t="shared" si="12"/>
        <v>0</v>
      </c>
      <c r="O29" s="26">
        <f t="shared" si="15"/>
        <v>0</v>
      </c>
      <c r="P29" s="27">
        <v>397.6</v>
      </c>
      <c r="Q29" s="34">
        <f t="shared" si="13"/>
        <v>0</v>
      </c>
      <c r="R29" s="31"/>
      <c r="S29" s="31"/>
      <c r="T29" s="20"/>
      <c r="U29" s="35">
        <f t="shared" si="20"/>
        <v>0</v>
      </c>
      <c r="W29" s="10">
        <v>5</v>
      </c>
      <c r="X29" s="10" t="s">
        <v>30</v>
      </c>
      <c r="Y29" s="10" t="s">
        <v>26</v>
      </c>
      <c r="Z29" s="10"/>
      <c r="AA29" s="10"/>
      <c r="AB29" s="10"/>
      <c r="AC29" s="10"/>
      <c r="AD29" s="10">
        <v>12357</v>
      </c>
      <c r="AE29" s="10"/>
      <c r="AF29" s="10">
        <v>3581</v>
      </c>
      <c r="AG29" s="10">
        <v>5918</v>
      </c>
      <c r="AH29" s="20">
        <v>22569</v>
      </c>
      <c r="AI29" s="20"/>
      <c r="AJ29" s="20">
        <v>792</v>
      </c>
      <c r="AK29" s="20">
        <f t="shared" si="16"/>
        <v>45217</v>
      </c>
      <c r="AL29" s="20">
        <v>6547</v>
      </c>
      <c r="AM29" s="39">
        <f t="shared" si="18"/>
        <v>179.05</v>
      </c>
      <c r="AN29" s="36">
        <v>1957.55</v>
      </c>
      <c r="AO29" s="34">
        <f>AK29-AM29-AL29</f>
        <v>38490.95</v>
      </c>
      <c r="AP29" s="20"/>
      <c r="AQ29" s="35">
        <f t="shared" si="17"/>
        <v>38490.95</v>
      </c>
    </row>
    <row r="30" ht="21" customHeight="1" spans="1:43">
      <c r="A30" s="10">
        <v>7</v>
      </c>
      <c r="B30" s="10" t="s">
        <v>33</v>
      </c>
      <c r="C30" s="10" t="s">
        <v>28</v>
      </c>
      <c r="D30" s="10"/>
      <c r="E30" s="10"/>
      <c r="F30" s="10"/>
      <c r="G30" s="10"/>
      <c r="H30" s="10"/>
      <c r="I30" s="10"/>
      <c r="J30" s="10"/>
      <c r="K30" s="10"/>
      <c r="L30" s="20"/>
      <c r="M30" s="20"/>
      <c r="N30" s="20">
        <f t="shared" si="12"/>
        <v>0</v>
      </c>
      <c r="O30" s="26">
        <f t="shared" si="15"/>
        <v>0</v>
      </c>
      <c r="P30" s="27">
        <v>1835.3</v>
      </c>
      <c r="Q30" s="34">
        <f t="shared" si="13"/>
        <v>0</v>
      </c>
      <c r="R30" s="31"/>
      <c r="S30" s="31"/>
      <c r="T30" s="20"/>
      <c r="U30" s="35">
        <f t="shared" si="20"/>
        <v>0</v>
      </c>
      <c r="W30" s="10">
        <v>6</v>
      </c>
      <c r="X30" s="10" t="s">
        <v>31</v>
      </c>
      <c r="Y30" s="10" t="s">
        <v>28</v>
      </c>
      <c r="Z30" s="10"/>
      <c r="AA30" s="10"/>
      <c r="AB30" s="10"/>
      <c r="AC30" s="10"/>
      <c r="AD30" s="10"/>
      <c r="AE30" s="10"/>
      <c r="AF30" s="10"/>
      <c r="AG30" s="20"/>
      <c r="AH30" s="20"/>
      <c r="AI30" s="20"/>
      <c r="AJ30" s="20"/>
      <c r="AK30" s="20">
        <f t="shared" si="16"/>
        <v>0</v>
      </c>
      <c r="AL30" s="20"/>
      <c r="AM30" s="39">
        <f t="shared" si="18"/>
        <v>0</v>
      </c>
      <c r="AN30" s="36">
        <v>397.6</v>
      </c>
      <c r="AO30" s="34">
        <f t="shared" ref="AO30:AO38" si="21">AK30-AM30</f>
        <v>0</v>
      </c>
      <c r="AP30" s="20"/>
      <c r="AQ30" s="35">
        <f t="shared" si="17"/>
        <v>0</v>
      </c>
    </row>
    <row r="31" ht="21" customHeight="1" spans="1:43">
      <c r="A31" s="10">
        <v>8</v>
      </c>
      <c r="B31" s="10" t="s">
        <v>34</v>
      </c>
      <c r="C31" s="10" t="s">
        <v>28</v>
      </c>
      <c r="D31" s="10"/>
      <c r="E31" s="10"/>
      <c r="F31" s="10"/>
      <c r="G31" s="10">
        <v>4</v>
      </c>
      <c r="H31" s="10">
        <v>5500</v>
      </c>
      <c r="I31" s="10"/>
      <c r="J31" s="10">
        <v>3756</v>
      </c>
      <c r="K31" s="10"/>
      <c r="L31" s="20"/>
      <c r="M31" s="20"/>
      <c r="N31" s="20">
        <f t="shared" si="12"/>
        <v>9256</v>
      </c>
      <c r="O31" s="26">
        <f t="shared" si="15"/>
        <v>187.8</v>
      </c>
      <c r="P31" s="27">
        <v>958.8</v>
      </c>
      <c r="Q31" s="34">
        <f t="shared" si="13"/>
        <v>9068.2</v>
      </c>
      <c r="R31" s="31"/>
      <c r="S31" s="31"/>
      <c r="T31" s="20"/>
      <c r="U31" s="35">
        <f t="shared" si="20"/>
        <v>9068.2</v>
      </c>
      <c r="W31" s="10">
        <v>7</v>
      </c>
      <c r="X31" s="10" t="s">
        <v>33</v>
      </c>
      <c r="Y31" s="10" t="s">
        <v>28</v>
      </c>
      <c r="Z31" s="10"/>
      <c r="AA31" s="10"/>
      <c r="AB31" s="10"/>
      <c r="AC31" s="10"/>
      <c r="AD31" s="10"/>
      <c r="AE31" s="10"/>
      <c r="AF31" s="10"/>
      <c r="AG31" s="10"/>
      <c r="AH31" s="20"/>
      <c r="AI31" s="20"/>
      <c r="AJ31" s="20"/>
      <c r="AK31" s="20">
        <f t="shared" si="16"/>
        <v>0</v>
      </c>
      <c r="AL31" s="20"/>
      <c r="AM31" s="39">
        <f t="shared" si="18"/>
        <v>0</v>
      </c>
      <c r="AN31" s="36">
        <v>1835.3</v>
      </c>
      <c r="AO31" s="34">
        <f t="shared" si="21"/>
        <v>0</v>
      </c>
      <c r="AP31" s="20"/>
      <c r="AQ31" s="35">
        <f t="shared" si="17"/>
        <v>0</v>
      </c>
    </row>
    <row r="32" ht="21" customHeight="1" spans="1:43">
      <c r="A32" s="10">
        <v>9</v>
      </c>
      <c r="B32" s="10" t="s">
        <v>35</v>
      </c>
      <c r="C32" s="10"/>
      <c r="D32" s="10"/>
      <c r="E32" s="10"/>
      <c r="F32" s="10"/>
      <c r="G32" s="10"/>
      <c r="H32" s="10">
        <v>2400</v>
      </c>
      <c r="I32" s="10"/>
      <c r="J32" s="10">
        <v>1960</v>
      </c>
      <c r="K32" s="10"/>
      <c r="L32" s="20"/>
      <c r="M32" s="20"/>
      <c r="N32" s="20">
        <f t="shared" si="12"/>
        <v>4360</v>
      </c>
      <c r="O32" s="26">
        <f t="shared" si="15"/>
        <v>98</v>
      </c>
      <c r="P32" s="27">
        <v>1042.5</v>
      </c>
      <c r="Q32" s="34">
        <f t="shared" si="13"/>
        <v>4262</v>
      </c>
      <c r="R32" s="31"/>
      <c r="S32" s="31"/>
      <c r="T32" s="20"/>
      <c r="U32" s="35">
        <f t="shared" si="20"/>
        <v>4262</v>
      </c>
      <c r="W32" s="10">
        <v>8</v>
      </c>
      <c r="X32" s="10" t="s">
        <v>34</v>
      </c>
      <c r="Y32" s="10" t="s">
        <v>28</v>
      </c>
      <c r="Z32" s="10"/>
      <c r="AA32" s="10"/>
      <c r="AB32" s="10"/>
      <c r="AC32" s="10"/>
      <c r="AD32" s="10"/>
      <c r="AE32" s="10"/>
      <c r="AF32" s="10">
        <v>4439</v>
      </c>
      <c r="AG32" s="10"/>
      <c r="AH32" s="20"/>
      <c r="AI32" s="20"/>
      <c r="AJ32" s="20"/>
      <c r="AK32" s="20">
        <f t="shared" si="16"/>
        <v>4439</v>
      </c>
      <c r="AL32" s="20"/>
      <c r="AM32" s="39">
        <f t="shared" si="18"/>
        <v>221.95</v>
      </c>
      <c r="AN32" s="36">
        <v>1180.75</v>
      </c>
      <c r="AO32" s="34">
        <f t="shared" si="21"/>
        <v>4217.05</v>
      </c>
      <c r="AP32" s="20"/>
      <c r="AQ32" s="35">
        <f t="shared" si="17"/>
        <v>4217.05</v>
      </c>
    </row>
    <row r="33" ht="21" customHeight="1" spans="1:43">
      <c r="A33" s="10">
        <v>10</v>
      </c>
      <c r="B33" s="10" t="s">
        <v>36</v>
      </c>
      <c r="C33" s="10" t="s">
        <v>28</v>
      </c>
      <c r="D33" s="10"/>
      <c r="E33" s="10"/>
      <c r="F33" s="10"/>
      <c r="G33" s="10">
        <v>4</v>
      </c>
      <c r="H33" s="10"/>
      <c r="I33" s="10"/>
      <c r="J33" s="20">
        <v>5035</v>
      </c>
      <c r="K33" s="20"/>
      <c r="L33" s="20"/>
      <c r="M33" s="20">
        <v>3027</v>
      </c>
      <c r="N33" s="20">
        <f t="shared" si="12"/>
        <v>8062</v>
      </c>
      <c r="O33" s="26">
        <f t="shared" si="15"/>
        <v>251.75</v>
      </c>
      <c r="P33" s="27">
        <v>1841.25</v>
      </c>
      <c r="Q33" s="34">
        <f t="shared" si="13"/>
        <v>7810.25</v>
      </c>
      <c r="R33" s="31"/>
      <c r="S33" s="31"/>
      <c r="T33" s="20"/>
      <c r="U33" s="35">
        <f t="shared" si="20"/>
        <v>7810.25</v>
      </c>
      <c r="W33" s="10">
        <v>9</v>
      </c>
      <c r="X33" s="10" t="s">
        <v>35</v>
      </c>
      <c r="Y33" s="10" t="s">
        <v>28</v>
      </c>
      <c r="Z33" s="10"/>
      <c r="AA33" s="10"/>
      <c r="AB33" s="10"/>
      <c r="AC33" s="10"/>
      <c r="AD33" s="10"/>
      <c r="AE33" s="10"/>
      <c r="AF33" s="10"/>
      <c r="AG33" s="10"/>
      <c r="AH33" s="20"/>
      <c r="AI33" s="20"/>
      <c r="AJ33" s="20"/>
      <c r="AK33" s="20">
        <f t="shared" si="16"/>
        <v>0</v>
      </c>
      <c r="AL33" s="20"/>
      <c r="AM33" s="39">
        <f t="shared" si="18"/>
        <v>0</v>
      </c>
      <c r="AN33" s="36">
        <v>1042.5</v>
      </c>
      <c r="AO33" s="34">
        <f t="shared" si="21"/>
        <v>0</v>
      </c>
      <c r="AP33" s="20"/>
      <c r="AQ33" s="35">
        <f t="shared" si="17"/>
        <v>0</v>
      </c>
    </row>
    <row r="34" ht="21" customHeight="1" spans="1:43">
      <c r="A34" s="10">
        <v>10</v>
      </c>
      <c r="B34" s="10" t="s">
        <v>37</v>
      </c>
      <c r="C34" s="10"/>
      <c r="D34" s="10"/>
      <c r="E34" s="10"/>
      <c r="F34" s="10"/>
      <c r="G34" s="10"/>
      <c r="H34" s="10"/>
      <c r="I34" s="10"/>
      <c r="J34" s="20"/>
      <c r="K34" s="20"/>
      <c r="L34" s="20"/>
      <c r="M34" s="20"/>
      <c r="N34" s="20">
        <f t="shared" si="12"/>
        <v>0</v>
      </c>
      <c r="O34" s="26">
        <f t="shared" si="15"/>
        <v>0</v>
      </c>
      <c r="P34" s="27">
        <v>1256.4</v>
      </c>
      <c r="Q34" s="34">
        <f t="shared" si="13"/>
        <v>0</v>
      </c>
      <c r="R34" s="31"/>
      <c r="S34" s="31"/>
      <c r="T34" s="20"/>
      <c r="U34" s="35">
        <f t="shared" si="20"/>
        <v>0</v>
      </c>
      <c r="W34" s="10">
        <v>10</v>
      </c>
      <c r="X34" s="10" t="s">
        <v>36</v>
      </c>
      <c r="Y34" s="10" t="s">
        <v>28</v>
      </c>
      <c r="Z34" s="10"/>
      <c r="AA34" s="10"/>
      <c r="AB34" s="10"/>
      <c r="AC34" s="10"/>
      <c r="AD34" s="10"/>
      <c r="AE34" s="10"/>
      <c r="AF34" s="10">
        <v>8191</v>
      </c>
      <c r="AG34" s="20"/>
      <c r="AH34" s="20"/>
      <c r="AI34" s="20"/>
      <c r="AJ34" s="20"/>
      <c r="AK34" s="20">
        <f t="shared" si="16"/>
        <v>8191</v>
      </c>
      <c r="AL34" s="20"/>
      <c r="AM34" s="39">
        <f t="shared" si="18"/>
        <v>409.55</v>
      </c>
      <c r="AN34" s="36">
        <v>2250.8</v>
      </c>
      <c r="AO34" s="34">
        <f t="shared" si="21"/>
        <v>7781.45</v>
      </c>
      <c r="AP34" s="20"/>
      <c r="AQ34" s="35">
        <f t="shared" si="17"/>
        <v>7781.45</v>
      </c>
    </row>
    <row r="35" ht="21" customHeight="1" spans="1:43">
      <c r="A35" s="10">
        <v>11</v>
      </c>
      <c r="B35" s="10" t="s">
        <v>40</v>
      </c>
      <c r="C35" s="10" t="s">
        <v>41</v>
      </c>
      <c r="D35" s="10"/>
      <c r="E35" s="10"/>
      <c r="F35" s="10"/>
      <c r="G35" s="10">
        <v>8</v>
      </c>
      <c r="H35" s="10"/>
      <c r="I35" s="10"/>
      <c r="J35" s="10">
        <v>400</v>
      </c>
      <c r="K35" s="10"/>
      <c r="L35" s="20"/>
      <c r="M35" s="20"/>
      <c r="N35" s="20">
        <f t="shared" si="12"/>
        <v>400</v>
      </c>
      <c r="O35" s="26">
        <f t="shared" si="15"/>
        <v>20</v>
      </c>
      <c r="P35" s="27">
        <v>0</v>
      </c>
      <c r="Q35" s="34">
        <f t="shared" si="13"/>
        <v>380</v>
      </c>
      <c r="R35" s="31"/>
      <c r="S35" s="31"/>
      <c r="T35" s="20"/>
      <c r="U35" s="35">
        <f t="shared" si="20"/>
        <v>380</v>
      </c>
      <c r="W35" s="10">
        <v>11</v>
      </c>
      <c r="X35" s="10" t="s">
        <v>37</v>
      </c>
      <c r="Y35" s="10" t="s">
        <v>28</v>
      </c>
      <c r="Z35" s="10"/>
      <c r="AA35" s="10"/>
      <c r="AB35" s="10"/>
      <c r="AC35" s="10"/>
      <c r="AD35" s="10"/>
      <c r="AE35" s="10"/>
      <c r="AF35" s="10"/>
      <c r="AG35" s="20"/>
      <c r="AH35" s="20"/>
      <c r="AI35" s="20"/>
      <c r="AJ35" s="20"/>
      <c r="AK35" s="20">
        <f t="shared" si="16"/>
        <v>0</v>
      </c>
      <c r="AL35" s="20"/>
      <c r="AM35" s="39">
        <f t="shared" si="18"/>
        <v>0</v>
      </c>
      <c r="AN35" s="36">
        <v>1256.4</v>
      </c>
      <c r="AO35" s="34">
        <f t="shared" si="21"/>
        <v>0</v>
      </c>
      <c r="AP35" s="20"/>
      <c r="AQ35" s="35">
        <f t="shared" si="17"/>
        <v>0</v>
      </c>
    </row>
    <row r="36" ht="21" customHeight="1" spans="1:43">
      <c r="A36" s="10">
        <v>13</v>
      </c>
      <c r="B36" s="10" t="s">
        <v>118</v>
      </c>
      <c r="C36" s="10"/>
      <c r="D36" s="10"/>
      <c r="E36" s="10"/>
      <c r="F36" s="10"/>
      <c r="G36" s="10">
        <v>23</v>
      </c>
      <c r="H36" s="10">
        <v>1810</v>
      </c>
      <c r="I36" s="10"/>
      <c r="J36" s="10"/>
      <c r="K36" s="10"/>
      <c r="L36" s="20"/>
      <c r="M36" s="20"/>
      <c r="N36" s="20">
        <f>M36+L36+K36+J36+H36+F36</f>
        <v>1810</v>
      </c>
      <c r="O36" s="26">
        <f t="shared" si="15"/>
        <v>0</v>
      </c>
      <c r="P36" s="27">
        <v>0</v>
      </c>
      <c r="Q36" s="34">
        <f t="shared" si="13"/>
        <v>1810</v>
      </c>
      <c r="R36" s="31"/>
      <c r="S36" s="31"/>
      <c r="T36" s="20"/>
      <c r="U36" s="35">
        <f t="shared" si="20"/>
        <v>1810</v>
      </c>
      <c r="W36" s="10">
        <v>12</v>
      </c>
      <c r="X36" s="10" t="s">
        <v>38</v>
      </c>
      <c r="Y36" s="10" t="s">
        <v>28</v>
      </c>
      <c r="Z36" s="10"/>
      <c r="AA36" s="10"/>
      <c r="AB36" s="10"/>
      <c r="AC36" s="10"/>
      <c r="AD36" s="10"/>
      <c r="AE36" s="10"/>
      <c r="AF36" s="10">
        <v>550</v>
      </c>
      <c r="AG36" s="20"/>
      <c r="AH36" s="20"/>
      <c r="AI36" s="20"/>
      <c r="AJ36" s="20"/>
      <c r="AK36" s="20">
        <f t="shared" si="16"/>
        <v>550</v>
      </c>
      <c r="AL36" s="20"/>
      <c r="AM36" s="39">
        <f t="shared" si="18"/>
        <v>27.5</v>
      </c>
      <c r="AN36" s="36">
        <v>27.5</v>
      </c>
      <c r="AO36" s="34">
        <f t="shared" si="21"/>
        <v>522.5</v>
      </c>
      <c r="AP36" s="20"/>
      <c r="AQ36" s="35">
        <f t="shared" si="17"/>
        <v>522.5</v>
      </c>
    </row>
    <row r="37" ht="21" customHeight="1" spans="1:43">
      <c r="A37" s="10" t="s">
        <v>43</v>
      </c>
      <c r="B37" s="10"/>
      <c r="C37" s="10"/>
      <c r="D37" s="10"/>
      <c r="E37" s="10">
        <f t="shared" ref="E37:H37" si="22">SUM(E24:E36)</f>
        <v>0</v>
      </c>
      <c r="F37" s="10">
        <f t="shared" si="22"/>
        <v>0</v>
      </c>
      <c r="G37" s="10">
        <f t="shared" si="22"/>
        <v>42</v>
      </c>
      <c r="H37" s="10">
        <f t="shared" si="22"/>
        <v>17538</v>
      </c>
      <c r="I37" s="10"/>
      <c r="J37" s="10">
        <f t="shared" ref="J37:Q37" si="23">SUM(J24:J36)</f>
        <v>14820</v>
      </c>
      <c r="K37" s="10">
        <f t="shared" si="23"/>
        <v>2518</v>
      </c>
      <c r="L37" s="10"/>
      <c r="M37" s="10">
        <f t="shared" si="23"/>
        <v>4540</v>
      </c>
      <c r="N37" s="10">
        <f t="shared" si="23"/>
        <v>39416</v>
      </c>
      <c r="O37" s="26">
        <f t="shared" si="23"/>
        <v>599.1</v>
      </c>
      <c r="P37" s="27">
        <f t="shared" si="23"/>
        <v>16761.35</v>
      </c>
      <c r="Q37" s="34">
        <f t="shared" si="23"/>
        <v>38816.9</v>
      </c>
      <c r="R37" s="31">
        <f>SUM(R28:R36)</f>
        <v>0</v>
      </c>
      <c r="S37" s="31">
        <f>SUM(S24:S36)</f>
        <v>100</v>
      </c>
      <c r="T37" s="20">
        <v>0</v>
      </c>
      <c r="U37" s="35">
        <f>SUM(U24:U36)</f>
        <v>38716.9</v>
      </c>
      <c r="W37" s="10">
        <v>13</v>
      </c>
      <c r="X37" s="10" t="s">
        <v>40</v>
      </c>
      <c r="Y37" s="10" t="s">
        <v>41</v>
      </c>
      <c r="Z37" s="10"/>
      <c r="AA37" s="10"/>
      <c r="AB37" s="10"/>
      <c r="AC37" s="10"/>
      <c r="AD37" s="10">
        <v>80</v>
      </c>
      <c r="AE37" s="10"/>
      <c r="AF37" s="10"/>
      <c r="AG37" s="10"/>
      <c r="AH37" s="20"/>
      <c r="AI37" s="20"/>
      <c r="AJ37" s="20"/>
      <c r="AK37" s="20">
        <f t="shared" si="16"/>
        <v>80</v>
      </c>
      <c r="AL37" s="20"/>
      <c r="AM37" s="39">
        <f t="shared" si="18"/>
        <v>0</v>
      </c>
      <c r="AN37" s="36">
        <v>0</v>
      </c>
      <c r="AO37" s="34">
        <f t="shared" si="21"/>
        <v>80</v>
      </c>
      <c r="AP37" s="20"/>
      <c r="AQ37" s="35">
        <f t="shared" si="17"/>
        <v>80</v>
      </c>
    </row>
    <row r="38" ht="21" customHeight="1" spans="1:43">
      <c r="A38" s="14"/>
      <c r="B38" s="15" t="s">
        <v>119</v>
      </c>
      <c r="C38" s="15"/>
      <c r="D38" s="15"/>
      <c r="E38" s="15"/>
      <c r="F38" s="15"/>
      <c r="G38" s="15"/>
      <c r="H38" s="15" t="s">
        <v>45</v>
      </c>
      <c r="I38" s="15"/>
      <c r="J38" s="15"/>
      <c r="K38" s="15"/>
      <c r="L38" s="15"/>
      <c r="M38" s="15"/>
      <c r="N38" s="15"/>
      <c r="O38" s="22"/>
      <c r="P38" s="28"/>
      <c r="Q38" s="22"/>
      <c r="R38" s="22"/>
      <c r="S38" s="22"/>
      <c r="T38" s="22"/>
      <c r="U38" s="15"/>
      <c r="W38" s="10">
        <v>14</v>
      </c>
      <c r="X38" s="10" t="s">
        <v>118</v>
      </c>
      <c r="Y38" s="10" t="s">
        <v>41</v>
      </c>
      <c r="Z38" s="10"/>
      <c r="AA38" s="10"/>
      <c r="AB38" s="10"/>
      <c r="AC38" s="10"/>
      <c r="AD38" s="10">
        <v>720</v>
      </c>
      <c r="AE38" s="10"/>
      <c r="AF38" s="10"/>
      <c r="AG38" s="10"/>
      <c r="AH38" s="20"/>
      <c r="AI38" s="20"/>
      <c r="AJ38" s="20"/>
      <c r="AK38" s="20">
        <f t="shared" si="16"/>
        <v>720</v>
      </c>
      <c r="AL38" s="20"/>
      <c r="AM38" s="39">
        <f t="shared" si="18"/>
        <v>0</v>
      </c>
      <c r="AN38" s="36">
        <v>0</v>
      </c>
      <c r="AO38" s="34">
        <f t="shared" si="21"/>
        <v>720</v>
      </c>
      <c r="AP38" s="20"/>
      <c r="AQ38" s="35">
        <f t="shared" si="17"/>
        <v>720</v>
      </c>
    </row>
    <row r="39" spans="23:43">
      <c r="W39" s="10" t="s">
        <v>43</v>
      </c>
      <c r="X39" s="10"/>
      <c r="Y39" s="10"/>
      <c r="Z39" s="10"/>
      <c r="AA39" s="10"/>
      <c r="AB39" s="10"/>
      <c r="AC39" s="10"/>
      <c r="AD39" s="10">
        <f t="shared" ref="AD39:AO39" si="24">SUM(AD25:AD38)</f>
        <v>19273</v>
      </c>
      <c r="AE39" s="10"/>
      <c r="AF39" s="10">
        <f t="shared" si="24"/>
        <v>27690</v>
      </c>
      <c r="AG39" s="10">
        <f t="shared" si="24"/>
        <v>6333</v>
      </c>
      <c r="AH39" s="10">
        <f t="shared" si="24"/>
        <v>26080</v>
      </c>
      <c r="AI39" s="10">
        <f t="shared" si="24"/>
        <v>1500</v>
      </c>
      <c r="AJ39" s="10">
        <f t="shared" si="24"/>
        <v>792</v>
      </c>
      <c r="AK39" s="10">
        <f t="shared" si="24"/>
        <v>81668</v>
      </c>
      <c r="AL39" s="10">
        <f t="shared" si="24"/>
        <v>8184</v>
      </c>
      <c r="AM39" s="39">
        <f t="shared" si="24"/>
        <v>1013.95</v>
      </c>
      <c r="AN39" s="36">
        <f t="shared" si="24"/>
        <v>17775.3</v>
      </c>
      <c r="AO39" s="34">
        <f t="shared" si="24"/>
        <v>72470.05</v>
      </c>
      <c r="AP39" s="20"/>
      <c r="AQ39" s="35">
        <f>SUM(AQ25:AQ38)</f>
        <v>72470.05</v>
      </c>
    </row>
    <row r="40" spans="23:43">
      <c r="W40" s="14"/>
      <c r="X40" s="15" t="s">
        <v>119</v>
      </c>
      <c r="Y40" s="15"/>
      <c r="Z40" s="15"/>
      <c r="AA40" s="15"/>
      <c r="AB40" s="15"/>
      <c r="AC40" s="15"/>
      <c r="AD40" s="15" t="s">
        <v>45</v>
      </c>
      <c r="AE40" s="15"/>
      <c r="AF40" s="15"/>
      <c r="AG40" s="15"/>
      <c r="AH40" s="15"/>
      <c r="AI40" s="15"/>
      <c r="AJ40" s="15"/>
      <c r="AK40" s="15"/>
      <c r="AL40" s="15"/>
      <c r="AM40" s="22"/>
      <c r="AN40" s="28"/>
      <c r="AO40" s="22"/>
      <c r="AP40" s="22"/>
      <c r="AQ40" s="15"/>
    </row>
    <row r="42" ht="22.5" spans="1:42">
      <c r="A42" s="8" t="s">
        <v>128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23"/>
      <c r="R42" s="9"/>
      <c r="S42" s="9"/>
      <c r="T42" s="9"/>
      <c r="W42" s="8" t="s">
        <v>129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23"/>
      <c r="AN42" s="9"/>
      <c r="AO42" s="9"/>
      <c r="AP42" s="9"/>
    </row>
    <row r="43" ht="24" spans="1:42">
      <c r="A43" s="11" t="s">
        <v>130</v>
      </c>
      <c r="B43" s="11"/>
      <c r="C43" s="11"/>
      <c r="D43" s="11"/>
      <c r="E43" s="11"/>
      <c r="F43" s="11"/>
      <c r="G43" s="11" t="s">
        <v>131</v>
      </c>
      <c r="H43" s="12" t="s">
        <v>3</v>
      </c>
      <c r="I43" s="12" t="s">
        <v>4</v>
      </c>
      <c r="J43" s="12" t="s">
        <v>5</v>
      </c>
      <c r="K43" s="12" t="s">
        <v>6</v>
      </c>
      <c r="L43" s="16" t="s">
        <v>7</v>
      </c>
      <c r="M43" s="16" t="s">
        <v>8</v>
      </c>
      <c r="N43" s="16" t="s">
        <v>9</v>
      </c>
      <c r="O43" s="12" t="s">
        <v>10</v>
      </c>
      <c r="P43" s="12" t="s">
        <v>11</v>
      </c>
      <c r="Q43" s="24" t="s">
        <v>12</v>
      </c>
      <c r="R43" s="30" t="s">
        <v>13</v>
      </c>
      <c r="S43" s="11" t="s">
        <v>14</v>
      </c>
      <c r="T43" s="11" t="s">
        <v>15</v>
      </c>
      <c r="W43" s="11" t="s">
        <v>132</v>
      </c>
      <c r="X43" s="11"/>
      <c r="Y43" s="11"/>
      <c r="Z43" s="11"/>
      <c r="AA43" s="11"/>
      <c r="AB43" s="11"/>
      <c r="AC43" s="11" t="s">
        <v>133</v>
      </c>
      <c r="AD43" s="12" t="s">
        <v>3</v>
      </c>
      <c r="AE43" s="12" t="s">
        <v>4</v>
      </c>
      <c r="AF43" s="12" t="s">
        <v>5</v>
      </c>
      <c r="AG43" s="12" t="s">
        <v>6</v>
      </c>
      <c r="AH43" s="16" t="s">
        <v>7</v>
      </c>
      <c r="AI43" s="16" t="s">
        <v>8</v>
      </c>
      <c r="AJ43" s="16" t="s">
        <v>9</v>
      </c>
      <c r="AK43" s="12" t="s">
        <v>10</v>
      </c>
      <c r="AL43" s="12" t="s">
        <v>11</v>
      </c>
      <c r="AM43" s="24" t="s">
        <v>12</v>
      </c>
      <c r="AN43" s="30" t="s">
        <v>13</v>
      </c>
      <c r="AO43" s="11" t="s">
        <v>14</v>
      </c>
      <c r="AP43" s="11" t="s">
        <v>15</v>
      </c>
    </row>
    <row r="44" ht="24" spans="1:42">
      <c r="A44" s="11" t="s">
        <v>16</v>
      </c>
      <c r="B44" s="11" t="s">
        <v>17</v>
      </c>
      <c r="C44" s="11" t="s">
        <v>18</v>
      </c>
      <c r="D44" s="11" t="s">
        <v>19</v>
      </c>
      <c r="E44" s="11" t="s">
        <v>20</v>
      </c>
      <c r="F44" s="11" t="s">
        <v>21</v>
      </c>
      <c r="G44" s="11" t="s">
        <v>22</v>
      </c>
      <c r="H44" s="13"/>
      <c r="I44" s="13"/>
      <c r="J44" s="13"/>
      <c r="K44" s="13"/>
      <c r="L44" s="18"/>
      <c r="M44" s="18"/>
      <c r="N44" s="18"/>
      <c r="O44" s="13"/>
      <c r="P44" s="13"/>
      <c r="Q44" s="25"/>
      <c r="R44" s="30"/>
      <c r="S44" s="11"/>
      <c r="T44" s="11"/>
      <c r="W44" s="11" t="s">
        <v>16</v>
      </c>
      <c r="X44" s="11" t="s">
        <v>17</v>
      </c>
      <c r="Y44" s="11" t="s">
        <v>18</v>
      </c>
      <c r="Z44" s="11" t="s">
        <v>19</v>
      </c>
      <c r="AA44" s="11" t="s">
        <v>20</v>
      </c>
      <c r="AB44" s="11" t="s">
        <v>21</v>
      </c>
      <c r="AC44" s="11" t="s">
        <v>22</v>
      </c>
      <c r="AD44" s="13"/>
      <c r="AE44" s="13"/>
      <c r="AF44" s="13"/>
      <c r="AG44" s="13"/>
      <c r="AH44" s="18"/>
      <c r="AI44" s="18"/>
      <c r="AJ44" s="18"/>
      <c r="AK44" s="13"/>
      <c r="AL44" s="13"/>
      <c r="AM44" s="25"/>
      <c r="AN44" s="30"/>
      <c r="AO44" s="11"/>
      <c r="AP44" s="11"/>
    </row>
    <row r="45" ht="19" customHeight="1" spans="1:42">
      <c r="A45" s="10">
        <v>1</v>
      </c>
      <c r="B45" s="10" t="s">
        <v>23</v>
      </c>
      <c r="C45" s="10" t="s">
        <v>24</v>
      </c>
      <c r="D45" s="10"/>
      <c r="E45" s="10"/>
      <c r="F45" s="10"/>
      <c r="G45" s="10"/>
      <c r="H45" s="10">
        <v>620</v>
      </c>
      <c r="I45" s="10"/>
      <c r="J45" s="10">
        <v>4396.2</v>
      </c>
      <c r="K45" s="10"/>
      <c r="L45" s="20"/>
      <c r="M45" s="20"/>
      <c r="N45" s="20"/>
      <c r="O45" s="20">
        <f t="shared" ref="O45:O58" si="25">K45+J45+I45+H45</f>
        <v>5016.2</v>
      </c>
      <c r="P45" s="29"/>
      <c r="Q45" s="36">
        <v>1196.3</v>
      </c>
      <c r="R45" s="37">
        <f t="shared" ref="R45:R58" si="26">O45-P45</f>
        <v>5016.2</v>
      </c>
      <c r="S45" s="20"/>
      <c r="T45" s="38">
        <f t="shared" ref="T45:T58" si="27">R45-S45</f>
        <v>5016.2</v>
      </c>
      <c r="W45" s="10">
        <v>1</v>
      </c>
      <c r="X45" s="10" t="s">
        <v>23</v>
      </c>
      <c r="Y45" s="10" t="s">
        <v>24</v>
      </c>
      <c r="Z45" s="10"/>
      <c r="AA45" s="10"/>
      <c r="AB45" s="10"/>
      <c r="AC45" s="10"/>
      <c r="AD45" s="10">
        <v>687</v>
      </c>
      <c r="AE45" s="10">
        <v>1574.59</v>
      </c>
      <c r="AF45" s="10">
        <v>606.12</v>
      </c>
      <c r="AG45" s="10"/>
      <c r="AH45" s="20"/>
      <c r="AI45" s="20"/>
      <c r="AJ45" s="20"/>
      <c r="AK45" s="40">
        <f t="shared" ref="AK45:AK58" si="28">AG45+AF45+AE45+AD45</f>
        <v>2867.71</v>
      </c>
      <c r="AL45" s="39"/>
      <c r="AM45" s="36">
        <v>1196.3</v>
      </c>
      <c r="AN45" s="34">
        <f t="shared" ref="AN45:AN58" si="29">AK45-AL45</f>
        <v>2867.71</v>
      </c>
      <c r="AO45" s="20"/>
      <c r="AP45" s="35">
        <f t="shared" ref="AP45:AP58" si="30">AN45-AO45</f>
        <v>2867.71</v>
      </c>
    </row>
    <row r="46" ht="19" customHeight="1" spans="1:42">
      <c r="A46" s="10">
        <v>2</v>
      </c>
      <c r="B46" s="10" t="s">
        <v>25</v>
      </c>
      <c r="C46" s="10" t="s">
        <v>26</v>
      </c>
      <c r="D46" s="10"/>
      <c r="E46" s="10"/>
      <c r="F46" s="10"/>
      <c r="G46" s="10"/>
      <c r="H46" s="10"/>
      <c r="I46" s="10"/>
      <c r="J46" s="10"/>
      <c r="K46" s="10"/>
      <c r="L46" s="20"/>
      <c r="M46" s="20"/>
      <c r="N46" s="20"/>
      <c r="O46" s="20">
        <f t="shared" si="25"/>
        <v>0</v>
      </c>
      <c r="P46" s="29"/>
      <c r="Q46" s="36">
        <v>1969.2</v>
      </c>
      <c r="R46" s="37">
        <f t="shared" si="26"/>
        <v>0</v>
      </c>
      <c r="S46" s="20"/>
      <c r="T46" s="38">
        <f t="shared" si="27"/>
        <v>0</v>
      </c>
      <c r="W46" s="10">
        <v>2</v>
      </c>
      <c r="X46" s="10" t="s">
        <v>25</v>
      </c>
      <c r="Y46" s="10" t="s">
        <v>26</v>
      </c>
      <c r="Z46" s="10"/>
      <c r="AA46" s="10"/>
      <c r="AB46" s="10"/>
      <c r="AC46" s="10">
        <v>1</v>
      </c>
      <c r="AD46" s="10"/>
      <c r="AE46" s="10"/>
      <c r="AF46" s="10">
        <v>903.65</v>
      </c>
      <c r="AG46" s="10"/>
      <c r="AH46" s="20"/>
      <c r="AI46" s="20"/>
      <c r="AJ46" s="20"/>
      <c r="AK46" s="40">
        <f t="shared" si="28"/>
        <v>903.65</v>
      </c>
      <c r="AL46" s="39">
        <f t="shared" ref="AL46:AL58" si="31">AF46*0.05</f>
        <v>45.1825</v>
      </c>
      <c r="AM46" s="36">
        <v>2014.3825</v>
      </c>
      <c r="AN46" s="34">
        <f t="shared" si="29"/>
        <v>858.4675</v>
      </c>
      <c r="AO46" s="20"/>
      <c r="AP46" s="35">
        <f t="shared" si="30"/>
        <v>858.4675</v>
      </c>
    </row>
    <row r="47" ht="19" customHeight="1" spans="1:42">
      <c r="A47" s="10">
        <v>3</v>
      </c>
      <c r="B47" s="10" t="s">
        <v>69</v>
      </c>
      <c r="C47" s="10" t="s">
        <v>28</v>
      </c>
      <c r="D47" s="10"/>
      <c r="E47" s="10"/>
      <c r="F47" s="10"/>
      <c r="G47" s="10">
        <v>1</v>
      </c>
      <c r="H47" s="10"/>
      <c r="I47" s="10"/>
      <c r="J47" s="10">
        <v>2164</v>
      </c>
      <c r="K47" s="10"/>
      <c r="L47" s="20"/>
      <c r="M47" s="20"/>
      <c r="N47" s="20"/>
      <c r="O47" s="20">
        <f t="shared" si="25"/>
        <v>2164</v>
      </c>
      <c r="P47" s="29">
        <f t="shared" ref="P47:P57" si="32">J47*0.05</f>
        <v>108.2</v>
      </c>
      <c r="Q47" s="36">
        <v>2232.95</v>
      </c>
      <c r="R47" s="37">
        <f t="shared" si="26"/>
        <v>2055.8</v>
      </c>
      <c r="S47" s="20"/>
      <c r="T47" s="38">
        <f t="shared" si="27"/>
        <v>2055.8</v>
      </c>
      <c r="W47" s="10">
        <v>3</v>
      </c>
      <c r="X47" s="10" t="s">
        <v>69</v>
      </c>
      <c r="Y47" s="10" t="s">
        <v>28</v>
      </c>
      <c r="Z47" s="10"/>
      <c r="AA47" s="10"/>
      <c r="AB47" s="10"/>
      <c r="AC47" s="10">
        <v>2</v>
      </c>
      <c r="AD47" s="10"/>
      <c r="AE47" s="10"/>
      <c r="AF47" s="10">
        <v>834.34</v>
      </c>
      <c r="AG47" s="10"/>
      <c r="AH47" s="20"/>
      <c r="AI47" s="20"/>
      <c r="AJ47" s="20"/>
      <c r="AK47" s="40">
        <f t="shared" si="28"/>
        <v>834.34</v>
      </c>
      <c r="AL47" s="39">
        <f t="shared" si="31"/>
        <v>41.717</v>
      </c>
      <c r="AM47" s="36">
        <v>2274.667</v>
      </c>
      <c r="AN47" s="34">
        <f t="shared" si="29"/>
        <v>792.623</v>
      </c>
      <c r="AO47" s="20"/>
      <c r="AP47" s="35">
        <f t="shared" si="30"/>
        <v>792.623</v>
      </c>
    </row>
    <row r="48" ht="19" customHeight="1" spans="1:42">
      <c r="A48" s="10">
        <v>4</v>
      </c>
      <c r="B48" s="10" t="s">
        <v>29</v>
      </c>
      <c r="C48" s="10" t="s">
        <v>28</v>
      </c>
      <c r="D48" s="10"/>
      <c r="E48" s="10"/>
      <c r="F48" s="10"/>
      <c r="G48" s="10"/>
      <c r="H48" s="10"/>
      <c r="I48" s="10"/>
      <c r="J48" s="10">
        <v>1480</v>
      </c>
      <c r="K48" s="10">
        <v>313.6</v>
      </c>
      <c r="L48" s="20"/>
      <c r="M48" s="20"/>
      <c r="N48" s="20"/>
      <c r="O48" s="20">
        <f t="shared" si="25"/>
        <v>1793.6</v>
      </c>
      <c r="P48" s="29">
        <f t="shared" si="32"/>
        <v>74</v>
      </c>
      <c r="Q48" s="36">
        <v>2610.65</v>
      </c>
      <c r="R48" s="37">
        <f t="shared" si="26"/>
        <v>1719.6</v>
      </c>
      <c r="S48" s="20"/>
      <c r="T48" s="38">
        <f t="shared" si="27"/>
        <v>1719.6</v>
      </c>
      <c r="W48" s="10">
        <v>4</v>
      </c>
      <c r="X48" s="10" t="s">
        <v>29</v>
      </c>
      <c r="Y48" s="10" t="s">
        <v>28</v>
      </c>
      <c r="Z48" s="10"/>
      <c r="AA48" s="10"/>
      <c r="AB48" s="10"/>
      <c r="AC48" s="10"/>
      <c r="AD48" s="10"/>
      <c r="AE48" s="10"/>
      <c r="AF48" s="10"/>
      <c r="AG48" s="10">
        <v>255.43</v>
      </c>
      <c r="AH48" s="20"/>
      <c r="AI48" s="20"/>
      <c r="AJ48" s="20"/>
      <c r="AK48" s="40">
        <f t="shared" si="28"/>
        <v>255.43</v>
      </c>
      <c r="AL48" s="39">
        <f t="shared" si="31"/>
        <v>0</v>
      </c>
      <c r="AM48" s="36">
        <v>2610.65</v>
      </c>
      <c r="AN48" s="34">
        <f t="shared" si="29"/>
        <v>255.43</v>
      </c>
      <c r="AO48" s="20"/>
      <c r="AP48" s="35">
        <f t="shared" si="30"/>
        <v>255.43</v>
      </c>
    </row>
    <row r="49" ht="19" customHeight="1" spans="1:42">
      <c r="A49" s="10">
        <v>5</v>
      </c>
      <c r="B49" s="10" t="s">
        <v>30</v>
      </c>
      <c r="C49" s="10" t="s">
        <v>26</v>
      </c>
      <c r="D49" s="10"/>
      <c r="E49" s="10"/>
      <c r="F49" s="10"/>
      <c r="G49" s="10"/>
      <c r="H49" s="10">
        <v>3720</v>
      </c>
      <c r="I49" s="10"/>
      <c r="J49" s="10">
        <v>5109</v>
      </c>
      <c r="K49" s="10">
        <v>1047.55</v>
      </c>
      <c r="L49" s="20"/>
      <c r="M49" s="20"/>
      <c r="N49" s="20"/>
      <c r="O49" s="20">
        <f t="shared" si="25"/>
        <v>9876.55</v>
      </c>
      <c r="P49" s="29">
        <f t="shared" si="32"/>
        <v>255.45</v>
      </c>
      <c r="Q49" s="36">
        <v>2213</v>
      </c>
      <c r="R49" s="37">
        <f t="shared" si="26"/>
        <v>9621.1</v>
      </c>
      <c r="S49" s="20"/>
      <c r="T49" s="38">
        <f t="shared" si="27"/>
        <v>9621.1</v>
      </c>
      <c r="W49" s="10">
        <v>5</v>
      </c>
      <c r="X49" s="10" t="s">
        <v>30</v>
      </c>
      <c r="Y49" s="10" t="s">
        <v>26</v>
      </c>
      <c r="Z49" s="10"/>
      <c r="AA49" s="10"/>
      <c r="AB49" s="10"/>
      <c r="AC49" s="10"/>
      <c r="AD49" s="10"/>
      <c r="AE49" s="10"/>
      <c r="AF49" s="10"/>
      <c r="AG49" s="10">
        <v>906.66</v>
      </c>
      <c r="AH49" s="20"/>
      <c r="AI49" s="20"/>
      <c r="AJ49" s="20"/>
      <c r="AK49" s="40">
        <f t="shared" si="28"/>
        <v>906.66</v>
      </c>
      <c r="AL49" s="39">
        <f t="shared" si="31"/>
        <v>0</v>
      </c>
      <c r="AM49" s="36">
        <v>2213</v>
      </c>
      <c r="AN49" s="34">
        <f t="shared" si="29"/>
        <v>906.66</v>
      </c>
      <c r="AO49" s="20"/>
      <c r="AP49" s="35">
        <f t="shared" si="30"/>
        <v>906.66</v>
      </c>
    </row>
    <row r="50" ht="19" customHeight="1" spans="1:42">
      <c r="A50" s="10">
        <v>6</v>
      </c>
      <c r="B50" s="10" t="s">
        <v>31</v>
      </c>
      <c r="C50" s="10" t="s">
        <v>28</v>
      </c>
      <c r="D50" s="10"/>
      <c r="E50" s="10"/>
      <c r="F50" s="10"/>
      <c r="G50" s="10"/>
      <c r="H50" s="10"/>
      <c r="I50" s="10"/>
      <c r="J50" s="10"/>
      <c r="K50" s="20"/>
      <c r="L50" s="20"/>
      <c r="M50" s="20"/>
      <c r="N50" s="20"/>
      <c r="O50" s="20">
        <f t="shared" si="25"/>
        <v>0</v>
      </c>
      <c r="P50" s="29">
        <f t="shared" si="32"/>
        <v>0</v>
      </c>
      <c r="Q50" s="36">
        <v>397.6</v>
      </c>
      <c r="R50" s="37">
        <f t="shared" si="26"/>
        <v>0</v>
      </c>
      <c r="S50" s="20"/>
      <c r="T50" s="38">
        <f t="shared" si="27"/>
        <v>0</v>
      </c>
      <c r="W50" s="10">
        <v>6</v>
      </c>
      <c r="X50" s="10" t="s">
        <v>31</v>
      </c>
      <c r="Y50" s="10" t="s">
        <v>28</v>
      </c>
      <c r="Z50" s="10"/>
      <c r="AA50" s="10"/>
      <c r="AB50" s="10"/>
      <c r="AC50" s="10"/>
      <c r="AD50" s="10"/>
      <c r="AE50" s="10">
        <v>2424.46</v>
      </c>
      <c r="AF50" s="10"/>
      <c r="AG50" s="20"/>
      <c r="AH50" s="20"/>
      <c r="AI50" s="20"/>
      <c r="AJ50" s="20"/>
      <c r="AK50" s="40">
        <f t="shared" si="28"/>
        <v>2424.46</v>
      </c>
      <c r="AL50" s="39">
        <f t="shared" si="31"/>
        <v>0</v>
      </c>
      <c r="AM50" s="36">
        <v>397.6</v>
      </c>
      <c r="AN50" s="34">
        <f t="shared" si="29"/>
        <v>2424.46</v>
      </c>
      <c r="AO50" s="20"/>
      <c r="AP50" s="35">
        <f t="shared" si="30"/>
        <v>2424.46</v>
      </c>
    </row>
    <row r="51" ht="19" customHeight="1" spans="1:42">
      <c r="A51" s="10">
        <v>7</v>
      </c>
      <c r="B51" s="10" t="s">
        <v>33</v>
      </c>
      <c r="C51" s="10" t="s">
        <v>28</v>
      </c>
      <c r="D51" s="10"/>
      <c r="E51" s="10"/>
      <c r="F51" s="10"/>
      <c r="G51" s="10">
        <v>2</v>
      </c>
      <c r="H51" s="10"/>
      <c r="I51" s="10"/>
      <c r="J51" s="10"/>
      <c r="K51" s="10"/>
      <c r="L51" s="20"/>
      <c r="M51" s="20"/>
      <c r="N51" s="20"/>
      <c r="O51" s="20">
        <f t="shared" si="25"/>
        <v>0</v>
      </c>
      <c r="P51" s="29">
        <f t="shared" si="32"/>
        <v>0</v>
      </c>
      <c r="Q51" s="36">
        <v>1835.3</v>
      </c>
      <c r="R51" s="37">
        <f t="shared" si="26"/>
        <v>0</v>
      </c>
      <c r="S51" s="20"/>
      <c r="T51" s="38">
        <f t="shared" si="27"/>
        <v>0</v>
      </c>
      <c r="W51" s="10">
        <v>7</v>
      </c>
      <c r="X51" s="10" t="s">
        <v>33</v>
      </c>
      <c r="Y51" s="10" t="s">
        <v>28</v>
      </c>
      <c r="Z51" s="10"/>
      <c r="AA51" s="10"/>
      <c r="AB51" s="10"/>
      <c r="AC51" s="10"/>
      <c r="AD51" s="10"/>
      <c r="AE51" s="10"/>
      <c r="AF51" s="10"/>
      <c r="AG51" s="10"/>
      <c r="AH51" s="20"/>
      <c r="AI51" s="20"/>
      <c r="AJ51" s="20"/>
      <c r="AK51" s="40">
        <f t="shared" si="28"/>
        <v>0</v>
      </c>
      <c r="AL51" s="39">
        <f t="shared" si="31"/>
        <v>0</v>
      </c>
      <c r="AM51" s="36">
        <v>1835.3</v>
      </c>
      <c r="AN51" s="34">
        <f t="shared" si="29"/>
        <v>0</v>
      </c>
      <c r="AO51" s="20"/>
      <c r="AP51" s="35">
        <f t="shared" si="30"/>
        <v>0</v>
      </c>
    </row>
    <row r="52" ht="19" customHeight="1" spans="1:42">
      <c r="A52" s="10">
        <v>8</v>
      </c>
      <c r="B52" s="10" t="s">
        <v>34</v>
      </c>
      <c r="C52" s="10" t="s">
        <v>28</v>
      </c>
      <c r="D52" s="10"/>
      <c r="E52" s="10"/>
      <c r="F52" s="10"/>
      <c r="G52" s="10">
        <v>1</v>
      </c>
      <c r="H52" s="10"/>
      <c r="I52" s="10"/>
      <c r="J52" s="10">
        <v>5235.2</v>
      </c>
      <c r="K52" s="10"/>
      <c r="L52" s="20"/>
      <c r="M52" s="20"/>
      <c r="N52" s="20"/>
      <c r="O52" s="20">
        <f t="shared" si="25"/>
        <v>5235.2</v>
      </c>
      <c r="P52" s="29">
        <f t="shared" si="32"/>
        <v>261.76</v>
      </c>
      <c r="Q52" s="36">
        <v>1442.51</v>
      </c>
      <c r="R52" s="37">
        <f t="shared" si="26"/>
        <v>4973.44</v>
      </c>
      <c r="S52" s="20"/>
      <c r="T52" s="38">
        <f t="shared" si="27"/>
        <v>4973.44</v>
      </c>
      <c r="W52" s="10">
        <v>8</v>
      </c>
      <c r="X52" s="10" t="s">
        <v>34</v>
      </c>
      <c r="Y52" s="10" t="s">
        <v>28</v>
      </c>
      <c r="Z52" s="10"/>
      <c r="AA52" s="10"/>
      <c r="AB52" s="10"/>
      <c r="AC52" s="10">
        <v>1</v>
      </c>
      <c r="AD52" s="10"/>
      <c r="AE52" s="10"/>
      <c r="AF52" s="10">
        <v>1182</v>
      </c>
      <c r="AG52" s="10"/>
      <c r="AH52" s="20"/>
      <c r="AI52" s="20"/>
      <c r="AJ52" s="20"/>
      <c r="AK52" s="40">
        <f t="shared" si="28"/>
        <v>1182</v>
      </c>
      <c r="AL52" s="39">
        <f t="shared" si="31"/>
        <v>59.1</v>
      </c>
      <c r="AM52" s="36">
        <v>1501.61</v>
      </c>
      <c r="AN52" s="34">
        <f t="shared" si="29"/>
        <v>1122.9</v>
      </c>
      <c r="AO52" s="20"/>
      <c r="AP52" s="35">
        <f t="shared" si="30"/>
        <v>1122.9</v>
      </c>
    </row>
    <row r="53" ht="19" customHeight="1" spans="1:42">
      <c r="A53" s="10">
        <v>9</v>
      </c>
      <c r="B53" s="10" t="s">
        <v>35</v>
      </c>
      <c r="C53" s="10" t="s">
        <v>28</v>
      </c>
      <c r="D53" s="10"/>
      <c r="E53" s="10"/>
      <c r="F53" s="10"/>
      <c r="G53" s="10"/>
      <c r="H53" s="10"/>
      <c r="I53" s="10"/>
      <c r="J53" s="10"/>
      <c r="K53" s="10"/>
      <c r="L53" s="20"/>
      <c r="M53" s="20"/>
      <c r="N53" s="20"/>
      <c r="O53" s="20">
        <f t="shared" si="25"/>
        <v>0</v>
      </c>
      <c r="P53" s="29">
        <f t="shared" si="32"/>
        <v>0</v>
      </c>
      <c r="Q53" s="36">
        <v>1042.5</v>
      </c>
      <c r="R53" s="37">
        <f t="shared" si="26"/>
        <v>0</v>
      </c>
      <c r="S53" s="20"/>
      <c r="T53" s="38">
        <f t="shared" si="27"/>
        <v>0</v>
      </c>
      <c r="W53" s="10">
        <v>9</v>
      </c>
      <c r="X53" s="10" t="s">
        <v>35</v>
      </c>
      <c r="Y53" s="10" t="s">
        <v>28</v>
      </c>
      <c r="Z53" s="10"/>
      <c r="AA53" s="10"/>
      <c r="AB53" s="10"/>
      <c r="AC53" s="10"/>
      <c r="AD53" s="10"/>
      <c r="AE53" s="10"/>
      <c r="AF53" s="10"/>
      <c r="AG53" s="10"/>
      <c r="AH53" s="20"/>
      <c r="AI53" s="20"/>
      <c r="AJ53" s="20"/>
      <c r="AK53" s="40">
        <f t="shared" si="28"/>
        <v>0</v>
      </c>
      <c r="AL53" s="39">
        <f t="shared" si="31"/>
        <v>0</v>
      </c>
      <c r="AM53" s="36">
        <v>1042.5</v>
      </c>
      <c r="AN53" s="34">
        <f t="shared" si="29"/>
        <v>0</v>
      </c>
      <c r="AO53" s="20"/>
      <c r="AP53" s="35">
        <f t="shared" si="30"/>
        <v>0</v>
      </c>
    </row>
    <row r="54" ht="19" customHeight="1" spans="1:42">
      <c r="A54" s="10">
        <v>10</v>
      </c>
      <c r="B54" s="10" t="s">
        <v>36</v>
      </c>
      <c r="C54" s="10" t="s">
        <v>28</v>
      </c>
      <c r="D54" s="10"/>
      <c r="E54" s="10"/>
      <c r="F54" s="10"/>
      <c r="G54" s="10">
        <v>1</v>
      </c>
      <c r="H54" s="10"/>
      <c r="I54" s="10">
        <v>1781.7</v>
      </c>
      <c r="J54" s="10">
        <v>2748</v>
      </c>
      <c r="K54" s="20"/>
      <c r="L54" s="20"/>
      <c r="M54" s="20"/>
      <c r="N54" s="20"/>
      <c r="O54" s="20">
        <f t="shared" si="25"/>
        <v>4529.7</v>
      </c>
      <c r="P54" s="29">
        <f t="shared" si="32"/>
        <v>137.4</v>
      </c>
      <c r="Q54" s="36">
        <v>2388.2</v>
      </c>
      <c r="R54" s="37">
        <f t="shared" si="26"/>
        <v>4392.3</v>
      </c>
      <c r="S54" s="20"/>
      <c r="T54" s="38">
        <f t="shared" si="27"/>
        <v>4392.3</v>
      </c>
      <c r="W54" s="10">
        <v>10</v>
      </c>
      <c r="X54" s="10" t="s">
        <v>36</v>
      </c>
      <c r="Y54" s="10" t="s">
        <v>28</v>
      </c>
      <c r="Z54" s="10"/>
      <c r="AA54" s="10"/>
      <c r="AB54" s="10"/>
      <c r="AC54" s="10">
        <v>2</v>
      </c>
      <c r="AD54" s="10">
        <v>3435</v>
      </c>
      <c r="AE54" s="10">
        <v>3065.71</v>
      </c>
      <c r="AF54" s="10">
        <v>2480</v>
      </c>
      <c r="AG54" s="20"/>
      <c r="AH54" s="20"/>
      <c r="AI54" s="20"/>
      <c r="AJ54" s="20"/>
      <c r="AK54" s="40">
        <f t="shared" si="28"/>
        <v>8980.71</v>
      </c>
      <c r="AL54" s="39">
        <f t="shared" si="31"/>
        <v>124</v>
      </c>
      <c r="AM54" s="36">
        <v>2512.2</v>
      </c>
      <c r="AN54" s="34">
        <f t="shared" si="29"/>
        <v>8856.71</v>
      </c>
      <c r="AO54" s="20"/>
      <c r="AP54" s="35">
        <f t="shared" si="30"/>
        <v>8856.71</v>
      </c>
    </row>
    <row r="55" ht="19" customHeight="1" spans="1:42">
      <c r="A55" s="10">
        <v>11</v>
      </c>
      <c r="B55" s="10" t="s">
        <v>37</v>
      </c>
      <c r="C55" s="10" t="s">
        <v>28</v>
      </c>
      <c r="D55" s="10"/>
      <c r="E55" s="10"/>
      <c r="F55" s="10"/>
      <c r="G55" s="10"/>
      <c r="H55" s="10"/>
      <c r="I55" s="10"/>
      <c r="J55" s="10"/>
      <c r="K55" s="20"/>
      <c r="L55" s="20"/>
      <c r="M55" s="20"/>
      <c r="N55" s="20"/>
      <c r="O55" s="20">
        <f t="shared" si="25"/>
        <v>0</v>
      </c>
      <c r="P55" s="29">
        <f t="shared" si="32"/>
        <v>0</v>
      </c>
      <c r="Q55" s="36">
        <v>1256.4</v>
      </c>
      <c r="R55" s="37">
        <f t="shared" si="26"/>
        <v>0</v>
      </c>
      <c r="S55" s="20"/>
      <c r="T55" s="38">
        <f t="shared" si="27"/>
        <v>0</v>
      </c>
      <c r="W55" s="10">
        <v>11</v>
      </c>
      <c r="X55" s="10" t="s">
        <v>37</v>
      </c>
      <c r="Y55" s="10" t="s">
        <v>28</v>
      </c>
      <c r="Z55" s="10"/>
      <c r="AA55" s="10"/>
      <c r="AB55" s="10"/>
      <c r="AC55" s="10"/>
      <c r="AD55" s="10"/>
      <c r="AE55" s="10"/>
      <c r="AF55" s="10"/>
      <c r="AG55" s="20"/>
      <c r="AH55" s="20"/>
      <c r="AI55" s="20"/>
      <c r="AJ55" s="20"/>
      <c r="AK55" s="40">
        <f t="shared" si="28"/>
        <v>0</v>
      </c>
      <c r="AL55" s="39">
        <f t="shared" si="31"/>
        <v>0</v>
      </c>
      <c r="AM55" s="36">
        <v>1256.4</v>
      </c>
      <c r="AN55" s="34">
        <f t="shared" si="29"/>
        <v>0</v>
      </c>
      <c r="AO55" s="20"/>
      <c r="AP55" s="35">
        <f t="shared" si="30"/>
        <v>0</v>
      </c>
    </row>
    <row r="56" ht="19" customHeight="1" spans="1:42">
      <c r="A56" s="10">
        <v>12</v>
      </c>
      <c r="B56" s="10" t="s">
        <v>38</v>
      </c>
      <c r="C56" s="10" t="s">
        <v>28</v>
      </c>
      <c r="D56" s="10"/>
      <c r="E56" s="10"/>
      <c r="F56" s="10"/>
      <c r="G56" s="10"/>
      <c r="H56" s="10"/>
      <c r="I56" s="10"/>
      <c r="J56" s="10"/>
      <c r="K56" s="20"/>
      <c r="L56" s="20"/>
      <c r="M56" s="20"/>
      <c r="N56" s="20"/>
      <c r="O56" s="20">
        <f t="shared" si="25"/>
        <v>0</v>
      </c>
      <c r="P56" s="29">
        <f t="shared" si="32"/>
        <v>0</v>
      </c>
      <c r="Q56" s="36">
        <v>27.5</v>
      </c>
      <c r="R56" s="37">
        <f t="shared" si="26"/>
        <v>0</v>
      </c>
      <c r="S56" s="20"/>
      <c r="T56" s="38">
        <f t="shared" si="27"/>
        <v>0</v>
      </c>
      <c r="W56" s="10">
        <v>12</v>
      </c>
      <c r="X56" s="10" t="s">
        <v>38</v>
      </c>
      <c r="Y56" s="10" t="s">
        <v>28</v>
      </c>
      <c r="Z56" s="10"/>
      <c r="AA56" s="10"/>
      <c r="AB56" s="10"/>
      <c r="AC56" s="10"/>
      <c r="AD56" s="10"/>
      <c r="AE56" s="10"/>
      <c r="AF56" s="10"/>
      <c r="AG56" s="20"/>
      <c r="AH56" s="20"/>
      <c r="AI56" s="20"/>
      <c r="AJ56" s="20"/>
      <c r="AK56" s="40">
        <f t="shared" si="28"/>
        <v>0</v>
      </c>
      <c r="AL56" s="39">
        <f t="shared" si="31"/>
        <v>0</v>
      </c>
      <c r="AM56" s="36">
        <v>27.5</v>
      </c>
      <c r="AN56" s="34">
        <f t="shared" si="29"/>
        <v>0</v>
      </c>
      <c r="AO56" s="20"/>
      <c r="AP56" s="35">
        <f t="shared" si="30"/>
        <v>0</v>
      </c>
    </row>
    <row r="57" ht="19" customHeight="1" spans="1:42">
      <c r="A57" s="10">
        <v>13</v>
      </c>
      <c r="B57" s="10" t="s">
        <v>39</v>
      </c>
      <c r="C57" s="10" t="s">
        <v>28</v>
      </c>
      <c r="D57" s="10"/>
      <c r="E57" s="10"/>
      <c r="F57" s="10"/>
      <c r="G57" s="10"/>
      <c r="H57" s="10"/>
      <c r="I57" s="10"/>
      <c r="J57" s="10">
        <v>972</v>
      </c>
      <c r="K57" s="20"/>
      <c r="L57" s="20"/>
      <c r="M57" s="20"/>
      <c r="N57" s="20"/>
      <c r="O57" s="20">
        <f t="shared" si="25"/>
        <v>972</v>
      </c>
      <c r="P57" s="29">
        <f t="shared" si="32"/>
        <v>48.6</v>
      </c>
      <c r="Q57" s="36">
        <v>48.6</v>
      </c>
      <c r="R57" s="37">
        <f t="shared" si="26"/>
        <v>923.4</v>
      </c>
      <c r="S57" s="20"/>
      <c r="T57" s="38">
        <f t="shared" si="27"/>
        <v>923.4</v>
      </c>
      <c r="W57" s="10">
        <v>13</v>
      </c>
      <c r="X57" s="10" t="s">
        <v>39</v>
      </c>
      <c r="Y57" s="10" t="s">
        <v>28</v>
      </c>
      <c r="Z57" s="10"/>
      <c r="AA57" s="10"/>
      <c r="AB57" s="10"/>
      <c r="AC57" s="10"/>
      <c r="AD57" s="10"/>
      <c r="AE57" s="10"/>
      <c r="AF57" s="10">
        <v>1720</v>
      </c>
      <c r="AG57" s="20"/>
      <c r="AH57" s="20"/>
      <c r="AI57" s="20"/>
      <c r="AJ57" s="20"/>
      <c r="AK57" s="40">
        <f t="shared" si="28"/>
        <v>1720</v>
      </c>
      <c r="AL57" s="39">
        <f t="shared" si="31"/>
        <v>86</v>
      </c>
      <c r="AM57" s="36">
        <v>134.6</v>
      </c>
      <c r="AN57" s="34">
        <f t="shared" si="29"/>
        <v>1634</v>
      </c>
      <c r="AO57" s="20"/>
      <c r="AP57" s="35">
        <f t="shared" si="30"/>
        <v>1634</v>
      </c>
    </row>
    <row r="58" ht="19" customHeight="1" spans="1:42">
      <c r="A58" s="10">
        <v>14</v>
      </c>
      <c r="B58" s="10" t="s">
        <v>40</v>
      </c>
      <c r="C58" s="10" t="s">
        <v>41</v>
      </c>
      <c r="D58" s="10"/>
      <c r="E58" s="10"/>
      <c r="F58" s="10"/>
      <c r="G58" s="10"/>
      <c r="H58" s="10"/>
      <c r="I58" s="10"/>
      <c r="J58" s="10"/>
      <c r="K58" s="10"/>
      <c r="L58" s="20"/>
      <c r="M58" s="20"/>
      <c r="N58" s="20"/>
      <c r="O58" s="20">
        <f t="shared" si="25"/>
        <v>0</v>
      </c>
      <c r="P58" s="29"/>
      <c r="Q58" s="36">
        <v>0</v>
      </c>
      <c r="R58" s="37">
        <f t="shared" si="26"/>
        <v>0</v>
      </c>
      <c r="S58" s="20"/>
      <c r="T58" s="38">
        <f t="shared" si="27"/>
        <v>0</v>
      </c>
      <c r="W58" s="10">
        <v>14</v>
      </c>
      <c r="X58" s="10" t="s">
        <v>40</v>
      </c>
      <c r="Y58" s="10" t="s">
        <v>41</v>
      </c>
      <c r="Z58" s="10"/>
      <c r="AA58" s="10"/>
      <c r="AB58" s="10"/>
      <c r="AC58" s="10"/>
      <c r="AD58" s="10"/>
      <c r="AE58" s="10"/>
      <c r="AF58" s="10"/>
      <c r="AG58" s="10"/>
      <c r="AH58" s="20"/>
      <c r="AI58" s="20"/>
      <c r="AJ58" s="20"/>
      <c r="AK58" s="40">
        <f t="shared" si="28"/>
        <v>0</v>
      </c>
      <c r="AL58" s="39">
        <f t="shared" si="31"/>
        <v>0</v>
      </c>
      <c r="AM58" s="36">
        <v>0</v>
      </c>
      <c r="AN58" s="34">
        <f t="shared" si="29"/>
        <v>0</v>
      </c>
      <c r="AO58" s="20"/>
      <c r="AP58" s="35">
        <f t="shared" si="30"/>
        <v>0</v>
      </c>
    </row>
    <row r="59" ht="19" customHeight="1" spans="1:42">
      <c r="A59" s="10" t="s">
        <v>43</v>
      </c>
      <c r="B59" s="10"/>
      <c r="C59" s="10"/>
      <c r="D59" s="10"/>
      <c r="E59" s="10"/>
      <c r="F59" s="10"/>
      <c r="G59" s="10">
        <f t="shared" ref="G59:K59" si="33">SUM(G45:G58)</f>
        <v>5</v>
      </c>
      <c r="H59" s="10">
        <f t="shared" si="33"/>
        <v>4340</v>
      </c>
      <c r="I59" s="10">
        <f t="shared" si="33"/>
        <v>1781.7</v>
      </c>
      <c r="J59" s="10">
        <f t="shared" si="33"/>
        <v>22104.4</v>
      </c>
      <c r="K59" s="10">
        <f t="shared" si="33"/>
        <v>1361.15</v>
      </c>
      <c r="L59" s="10"/>
      <c r="M59" s="10"/>
      <c r="N59" s="10"/>
      <c r="O59" s="10">
        <f t="shared" ref="O59:R59" si="34">SUM(O45:O58)</f>
        <v>29587.25</v>
      </c>
      <c r="P59" s="29">
        <f t="shared" si="34"/>
        <v>885.41</v>
      </c>
      <c r="Q59" s="36">
        <f t="shared" si="34"/>
        <v>18660.71</v>
      </c>
      <c r="R59" s="37">
        <f t="shared" si="34"/>
        <v>28701.84</v>
      </c>
      <c r="S59" s="20"/>
      <c r="T59" s="38">
        <f>SUM(T45:T58)</f>
        <v>28701.84</v>
      </c>
      <c r="W59" s="10" t="s">
        <v>43</v>
      </c>
      <c r="X59" s="10"/>
      <c r="Y59" s="10"/>
      <c r="Z59" s="10"/>
      <c r="AA59" s="10"/>
      <c r="AB59" s="10"/>
      <c r="AC59" s="10">
        <f t="shared" ref="AC59:AG59" si="35">SUM(AC45:AC58)</f>
        <v>6</v>
      </c>
      <c r="AD59" s="10">
        <f t="shared" si="35"/>
        <v>4122</v>
      </c>
      <c r="AE59" s="10">
        <f t="shared" si="35"/>
        <v>7064.76</v>
      </c>
      <c r="AF59" s="10">
        <f t="shared" si="35"/>
        <v>7726.11</v>
      </c>
      <c r="AG59" s="10">
        <f t="shared" si="35"/>
        <v>1162.09</v>
      </c>
      <c r="AH59" s="10"/>
      <c r="AI59" s="10"/>
      <c r="AJ59" s="10"/>
      <c r="AK59" s="10">
        <f t="shared" ref="AK59:AN59" si="36">SUM(AK45:AK58)</f>
        <v>20074.96</v>
      </c>
      <c r="AL59" s="39">
        <f t="shared" si="36"/>
        <v>355.9995</v>
      </c>
      <c r="AM59" s="36">
        <f t="shared" si="36"/>
        <v>19016.7095</v>
      </c>
      <c r="AN59" s="34">
        <f t="shared" si="36"/>
        <v>19718.9605</v>
      </c>
      <c r="AO59" s="20"/>
      <c r="AP59" s="35">
        <f>SUM(AP45:AP58)</f>
        <v>19718.9605</v>
      </c>
    </row>
    <row r="60" ht="19" customHeight="1" spans="1:42">
      <c r="A60" s="14"/>
      <c r="B60" s="15" t="s">
        <v>119</v>
      </c>
      <c r="C60" s="15"/>
      <c r="D60" s="15"/>
      <c r="E60" s="15"/>
      <c r="F60" s="15"/>
      <c r="G60" s="15"/>
      <c r="H60" s="15" t="s">
        <v>45</v>
      </c>
      <c r="I60" s="15"/>
      <c r="J60" s="15"/>
      <c r="K60" s="15"/>
      <c r="L60" s="15"/>
      <c r="M60" s="15"/>
      <c r="N60" s="15"/>
      <c r="O60" s="15"/>
      <c r="P60" s="22"/>
      <c r="Q60" s="28"/>
      <c r="R60" s="22"/>
      <c r="S60" s="22"/>
      <c r="T60" s="15"/>
      <c r="W60" s="14"/>
      <c r="X60" s="15" t="s">
        <v>44</v>
      </c>
      <c r="Y60" s="15"/>
      <c r="Z60" s="15"/>
      <c r="AA60" s="15"/>
      <c r="AB60" s="15"/>
      <c r="AC60" s="15"/>
      <c r="AD60" s="15" t="s">
        <v>45</v>
      </c>
      <c r="AE60" s="15"/>
      <c r="AF60" s="15"/>
      <c r="AG60" s="15"/>
      <c r="AH60" s="15"/>
      <c r="AI60" s="15"/>
      <c r="AJ60" s="15"/>
      <c r="AK60" s="15"/>
      <c r="AL60" s="22"/>
      <c r="AM60" s="28"/>
      <c r="AN60" s="22"/>
      <c r="AO60" s="22"/>
      <c r="AP60" s="15"/>
    </row>
  </sheetData>
  <mergeCells count="99">
    <mergeCell ref="A1:U1"/>
    <mergeCell ref="W1:AP1"/>
    <mergeCell ref="A2:F2"/>
    <mergeCell ref="W2:AB2"/>
    <mergeCell ref="A17:C17"/>
    <mergeCell ref="W18:Y18"/>
    <mergeCell ref="A21:U21"/>
    <mergeCell ref="A22:F22"/>
    <mergeCell ref="W22:AQ22"/>
    <mergeCell ref="W23:AB23"/>
    <mergeCell ref="A37:C37"/>
    <mergeCell ref="W39:Y39"/>
    <mergeCell ref="A42:T42"/>
    <mergeCell ref="W42:AP42"/>
    <mergeCell ref="A43:F43"/>
    <mergeCell ref="W43:AB43"/>
    <mergeCell ref="A59:C59"/>
    <mergeCell ref="W59:Y59"/>
    <mergeCell ref="H2:H3"/>
    <mergeCell ref="H22:H23"/>
    <mergeCell ref="H43:H44"/>
    <mergeCell ref="I2:I3"/>
    <mergeCell ref="I22:I23"/>
    <mergeCell ref="I43:I44"/>
    <mergeCell ref="J2:J3"/>
    <mergeCell ref="J22:J23"/>
    <mergeCell ref="J43:J44"/>
    <mergeCell ref="K2:K3"/>
    <mergeCell ref="K22:K23"/>
    <mergeCell ref="K43:K44"/>
    <mergeCell ref="L2:L3"/>
    <mergeCell ref="L22:L23"/>
    <mergeCell ref="L43:L44"/>
    <mergeCell ref="M2:M3"/>
    <mergeCell ref="M22:M23"/>
    <mergeCell ref="M43:M44"/>
    <mergeCell ref="N2:N3"/>
    <mergeCell ref="N22:N23"/>
    <mergeCell ref="N43:N44"/>
    <mergeCell ref="O2:O3"/>
    <mergeCell ref="O22:O23"/>
    <mergeCell ref="O43:O44"/>
    <mergeCell ref="P2:P3"/>
    <mergeCell ref="P22:P23"/>
    <mergeCell ref="P43:P44"/>
    <mergeCell ref="Q2:Q3"/>
    <mergeCell ref="Q22:Q23"/>
    <mergeCell ref="Q43:Q44"/>
    <mergeCell ref="R2:R3"/>
    <mergeCell ref="R22:R23"/>
    <mergeCell ref="R43:R44"/>
    <mergeCell ref="S2:S3"/>
    <mergeCell ref="S22:S23"/>
    <mergeCell ref="S43:S44"/>
    <mergeCell ref="T2:T3"/>
    <mergeCell ref="T22:T23"/>
    <mergeCell ref="T43:T44"/>
    <mergeCell ref="U2:U3"/>
    <mergeCell ref="U22:U23"/>
    <mergeCell ref="AD2:AD3"/>
    <mergeCell ref="AD23:AD24"/>
    <mergeCell ref="AD43:AD44"/>
    <mergeCell ref="AE2:AE3"/>
    <mergeCell ref="AE23:AE24"/>
    <mergeCell ref="AE43:AE44"/>
    <mergeCell ref="AF2:AF3"/>
    <mergeCell ref="AF23:AF24"/>
    <mergeCell ref="AF43:AF44"/>
    <mergeCell ref="AG2:AG3"/>
    <mergeCell ref="AG23:AG24"/>
    <mergeCell ref="AG43:AG44"/>
    <mergeCell ref="AH2:AH3"/>
    <mergeCell ref="AH23:AH24"/>
    <mergeCell ref="AH43:AH44"/>
    <mergeCell ref="AI2:AI3"/>
    <mergeCell ref="AI23:AI24"/>
    <mergeCell ref="AI43:AI44"/>
    <mergeCell ref="AJ2:AJ3"/>
    <mergeCell ref="AJ23:AJ24"/>
    <mergeCell ref="AJ43:AJ44"/>
    <mergeCell ref="AK2:AK3"/>
    <mergeCell ref="AK23:AK24"/>
    <mergeCell ref="AK43:AK44"/>
    <mergeCell ref="AL2:AL3"/>
    <mergeCell ref="AL23:AL24"/>
    <mergeCell ref="AL43:AL44"/>
    <mergeCell ref="AM2:AM3"/>
    <mergeCell ref="AM23:AM24"/>
    <mergeCell ref="AM43:AM44"/>
    <mergeCell ref="AN2:AN3"/>
    <mergeCell ref="AN23:AN24"/>
    <mergeCell ref="AN43:AN44"/>
    <mergeCell ref="AO2:AO3"/>
    <mergeCell ref="AO23:AO24"/>
    <mergeCell ref="AO43:AO44"/>
    <mergeCell ref="AP2:AP3"/>
    <mergeCell ref="AP23:AP24"/>
    <mergeCell ref="AP43:AP44"/>
    <mergeCell ref="AQ23:AQ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7月工资</vt:lpstr>
      <vt:lpstr>7月回款提成明细</vt:lpstr>
      <vt:lpstr>预抵押证</vt:lpstr>
      <vt:lpstr>修改预留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2023-07-31T04:42:00Z</dcterms:created>
  <dcterms:modified xsi:type="dcterms:W3CDTF">2023-10-11T03:16:32Z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0D55C9C980A04DA4B31382A43E935046_13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