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130" windowHeight="11385"/>
  </bookViews>
  <sheets>
    <sheet name="6月工资" sheetId="1" r:id="rId1"/>
    <sheet name="6月回款提成明细" sheetId="2" r:id="rId2"/>
    <sheet name="销售套数" sheetId="3" r:id="rId3"/>
    <sheet name="预抵押证" sheetId="4" r:id="rId4"/>
  </sheets>
  <definedNames>
    <definedName name="_xlnm._FilterDatabase" localSheetId="1" hidden="1">'6月回款提成明细'!$A$6:$S$16</definedName>
  </definedNames>
  <calcPr calcId="144525"/>
</workbook>
</file>

<file path=xl/sharedStrings.xml><?xml version="1.0" encoding="utf-8"?>
<sst xmlns="http://schemas.openxmlformats.org/spreadsheetml/2006/main" count="223" uniqueCount="137">
  <si>
    <t>通力房产沁园春·锦销售部6月份工资</t>
  </si>
  <si>
    <t>2023/6/1-2023/6/30</t>
  </si>
  <si>
    <t>6月
销售</t>
  </si>
  <si>
    <t>二期
提成</t>
  </si>
  <si>
    <t>三期一批次
提成</t>
  </si>
  <si>
    <t>三期二批次
提成</t>
  </si>
  <si>
    <t>主管提成</t>
  </si>
  <si>
    <t>商业销售提成</t>
  </si>
  <si>
    <t>房票</t>
  </si>
  <si>
    <t>地下室</t>
  </si>
  <si>
    <t>应发工资</t>
  </si>
  <si>
    <t>提成预
留5%</t>
  </si>
  <si>
    <t>累计扣预留</t>
  </si>
  <si>
    <t>扣除预留
应发工资</t>
  </si>
  <si>
    <t>应扣个人
所得税</t>
  </si>
  <si>
    <t>实发工资</t>
  </si>
  <si>
    <t>序号</t>
  </si>
  <si>
    <t>姓名</t>
  </si>
  <si>
    <t>职位</t>
  </si>
  <si>
    <t>出勤
天数</t>
  </si>
  <si>
    <t>基本
工资</t>
  </si>
  <si>
    <t>出勤基本工资</t>
  </si>
  <si>
    <t>销售
套数</t>
  </si>
  <si>
    <t>王玉慧</t>
  </si>
  <si>
    <t>销售经理</t>
  </si>
  <si>
    <t>闫金秀</t>
  </si>
  <si>
    <t>销售主管</t>
  </si>
  <si>
    <t>霍苒</t>
  </si>
  <si>
    <t>置业顾问</t>
  </si>
  <si>
    <t>肖陶丽</t>
  </si>
  <si>
    <t>赵江龙</t>
  </si>
  <si>
    <t>王珂珂</t>
  </si>
  <si>
    <t>离职</t>
  </si>
  <si>
    <t>林欢欢</t>
  </si>
  <si>
    <t>刘宁宁</t>
  </si>
  <si>
    <t>李秀莲</t>
  </si>
  <si>
    <t>米云鹤</t>
  </si>
  <si>
    <t>潘亦玹</t>
  </si>
  <si>
    <t>张玉琴</t>
  </si>
  <si>
    <t>连阵阵</t>
  </si>
  <si>
    <t>张新艳</t>
  </si>
  <si>
    <t>按揭专员</t>
  </si>
  <si>
    <t>合计：</t>
  </si>
  <si>
    <t>制表人：王玉慧</t>
  </si>
  <si>
    <t>财务审核：</t>
  </si>
  <si>
    <t>沁春锦苑销售及回款月报表二期(6月）</t>
  </si>
  <si>
    <t>房号</t>
  </si>
  <si>
    <t>面积</t>
  </si>
  <si>
    <t>单价</t>
  </si>
  <si>
    <t>销售总价</t>
  </si>
  <si>
    <t>本月回款</t>
  </si>
  <si>
    <t>累计回款</t>
  </si>
  <si>
    <t>欠收房款</t>
  </si>
  <si>
    <t>付款方式</t>
  </si>
  <si>
    <t>回款时间</t>
  </si>
  <si>
    <t>业务员</t>
  </si>
  <si>
    <t>商品房买卖合同号</t>
  </si>
  <si>
    <t>签合同日期</t>
  </si>
  <si>
    <t>转签日期</t>
  </si>
  <si>
    <t>备注</t>
  </si>
  <si>
    <t>提成</t>
  </si>
  <si>
    <t>主管总提</t>
  </si>
  <si>
    <t>姜鹏</t>
  </si>
  <si>
    <t>8-2-102</t>
  </si>
  <si>
    <t>商贷</t>
  </si>
  <si>
    <t>米云鹤5</t>
  </si>
  <si>
    <t>沁春锦苑销售及回款月报表三期(6月）</t>
  </si>
  <si>
    <t>王俊锋</t>
  </si>
  <si>
    <t>22-1-1702</t>
  </si>
  <si>
    <t>霍洪霞</t>
  </si>
  <si>
    <t>赵杰</t>
  </si>
  <si>
    <t>22-2-1402</t>
  </si>
  <si>
    <t>铁路公积金</t>
  </si>
  <si>
    <t>李万腾</t>
  </si>
  <si>
    <t>18-1-1802</t>
  </si>
  <si>
    <t>公积金贷款</t>
  </si>
  <si>
    <t>米云鹤6</t>
  </si>
  <si>
    <t>张旭</t>
  </si>
  <si>
    <t>18-2-801</t>
  </si>
  <si>
    <t>刘宁宁6</t>
  </si>
  <si>
    <t>王晓飞</t>
  </si>
  <si>
    <t>22-2-1401</t>
  </si>
  <si>
    <t>彭锐</t>
  </si>
  <si>
    <t>18-1-1501</t>
  </si>
  <si>
    <t>吴亚群</t>
  </si>
  <si>
    <t>18-2-1501</t>
  </si>
  <si>
    <t>王丽燕</t>
  </si>
  <si>
    <t>14-2-101</t>
  </si>
  <si>
    <t>沈子博</t>
  </si>
  <si>
    <t>38-1-901</t>
  </si>
  <si>
    <t>分期付款</t>
  </si>
  <si>
    <t>王珂</t>
  </si>
  <si>
    <t>沁园春锦6月份销售明细</t>
  </si>
  <si>
    <t>总价</t>
  </si>
  <si>
    <t>已付房款</t>
  </si>
  <si>
    <t>22-1-1701</t>
  </si>
  <si>
    <t>罗晨</t>
  </si>
  <si>
    <t>1-2-01号铺</t>
  </si>
  <si>
    <t>张云芳</t>
  </si>
  <si>
    <t>1-2-02号铺</t>
  </si>
  <si>
    <t>李世平</t>
  </si>
  <si>
    <t>18-1-1401</t>
  </si>
  <si>
    <t>陈金磊</t>
  </si>
  <si>
    <t>月销售任务住宅：644万；上浮20%人均任务257.6万；商业：976万；上浮20%人人均任务390.4万</t>
  </si>
  <si>
    <t>住宅任务完成情况</t>
  </si>
  <si>
    <t>销售金额</t>
  </si>
  <si>
    <t>销售任务</t>
  </si>
  <si>
    <t>销售达成率</t>
  </si>
  <si>
    <t>达成率＜60%，
0.4%计佣</t>
  </si>
  <si>
    <t>60%≤达成率＜80%，
0.5%计佣</t>
  </si>
  <si>
    <r>
      <rPr>
        <sz val="9"/>
        <rFont val="宋体"/>
        <charset val="134"/>
      </rPr>
      <t>60%≤达成率＜100%，</t>
    </r>
    <r>
      <rPr>
        <sz val="10"/>
        <rFont val="宋体"/>
        <charset val="134"/>
      </rPr>
      <t xml:space="preserve">
0.6%计佣</t>
    </r>
  </si>
  <si>
    <r>
      <rPr>
        <sz val="9"/>
        <rFont val="宋体"/>
        <charset val="134"/>
      </rPr>
      <t>达成率</t>
    </r>
    <r>
      <rPr>
        <sz val="9"/>
        <rFont val="Arial"/>
        <charset val="134"/>
      </rPr>
      <t>≥</t>
    </r>
    <r>
      <rPr>
        <sz val="9"/>
        <rFont val="宋体"/>
        <charset val="134"/>
      </rPr>
      <t>100%，</t>
    </r>
    <r>
      <rPr>
        <sz val="10"/>
        <rFont val="宋体"/>
        <charset val="134"/>
      </rPr>
      <t xml:space="preserve">
0.7%计佣</t>
    </r>
  </si>
  <si>
    <t>商业任务完成情况</t>
  </si>
  <si>
    <t>达成率＜50%，
0.8%计佣</t>
  </si>
  <si>
    <t>50%≤达成率＜80%，
0.9%计佣</t>
  </si>
  <si>
    <r>
      <rPr>
        <sz val="12"/>
        <rFont val="宋体"/>
        <charset val="134"/>
      </rPr>
      <t>达成率</t>
    </r>
    <r>
      <rPr>
        <sz val="10"/>
        <rFont val="Arial"/>
        <charset val="0"/>
      </rPr>
      <t>≥</t>
    </r>
    <r>
      <rPr>
        <sz val="10"/>
        <rFont val="宋体"/>
        <charset val="134"/>
      </rPr>
      <t>80%，
1%计佣</t>
    </r>
  </si>
  <si>
    <t>主管</t>
  </si>
  <si>
    <t>住宅销售金额</t>
  </si>
  <si>
    <t>达成率＜60%，
0.02%计佣</t>
  </si>
  <si>
    <t>60%≤达成率＜80%，
0.03%计佣</t>
  </si>
  <si>
    <r>
      <rPr>
        <sz val="9"/>
        <rFont val="宋体"/>
        <charset val="134"/>
      </rPr>
      <t>60%≤达成率＜100%，</t>
    </r>
    <r>
      <rPr>
        <sz val="10"/>
        <rFont val="宋体"/>
        <charset val="134"/>
      </rPr>
      <t xml:space="preserve">
0.04%计佣</t>
    </r>
  </si>
  <si>
    <r>
      <rPr>
        <sz val="9"/>
        <rFont val="宋体"/>
        <charset val="134"/>
      </rPr>
      <t>达成率</t>
    </r>
    <r>
      <rPr>
        <sz val="9"/>
        <rFont val="Arial"/>
        <charset val="134"/>
      </rPr>
      <t>≥</t>
    </r>
    <r>
      <rPr>
        <sz val="9"/>
        <rFont val="宋体"/>
        <charset val="134"/>
      </rPr>
      <t>100%，</t>
    </r>
    <r>
      <rPr>
        <sz val="10"/>
        <rFont val="宋体"/>
        <charset val="134"/>
      </rPr>
      <t xml:space="preserve">
0.05%计佣</t>
    </r>
  </si>
  <si>
    <t>商业销售额</t>
  </si>
  <si>
    <t>住宅销售达成率</t>
  </si>
  <si>
    <t>达成率＜50%，
0.13%计佣</t>
  </si>
  <si>
    <t>50%≤达成率＜80%，
0.15%计佣</t>
  </si>
  <si>
    <r>
      <rPr>
        <sz val="12"/>
        <rFont val="宋体"/>
        <charset val="134"/>
      </rPr>
      <t>达成率</t>
    </r>
    <r>
      <rPr>
        <sz val="10"/>
        <rFont val="Arial"/>
        <charset val="0"/>
      </rPr>
      <t>≥</t>
    </r>
    <r>
      <rPr>
        <sz val="10"/>
        <rFont val="宋体"/>
        <charset val="134"/>
      </rPr>
      <t>80%，
0.18%计佣</t>
    </r>
  </si>
  <si>
    <t>经理</t>
  </si>
  <si>
    <t>达成率＜60%，
0.08%计佣</t>
  </si>
  <si>
    <t>60%≤达成率＜80%，
0.10%计佣</t>
  </si>
  <si>
    <r>
      <rPr>
        <sz val="9"/>
        <rFont val="宋体"/>
        <charset val="134"/>
      </rPr>
      <t>60%≤达成率＜100%，</t>
    </r>
    <r>
      <rPr>
        <sz val="10"/>
        <rFont val="宋体"/>
        <charset val="134"/>
      </rPr>
      <t xml:space="preserve">
0.12%计佣</t>
    </r>
  </si>
  <si>
    <r>
      <rPr>
        <sz val="9"/>
        <rFont val="宋体"/>
        <charset val="134"/>
      </rPr>
      <t>达成率</t>
    </r>
    <r>
      <rPr>
        <sz val="9"/>
        <rFont val="Arial"/>
        <charset val="134"/>
      </rPr>
      <t>≥</t>
    </r>
    <r>
      <rPr>
        <sz val="9"/>
        <rFont val="宋体"/>
        <charset val="134"/>
      </rPr>
      <t>100%，</t>
    </r>
    <r>
      <rPr>
        <sz val="10"/>
        <rFont val="宋体"/>
        <charset val="134"/>
      </rPr>
      <t xml:space="preserve">
0.14%计佣</t>
    </r>
  </si>
  <si>
    <t>达成率＜50%，
0.14%计佣</t>
  </si>
  <si>
    <t>50%≤达成率＜80%，
0.2%计佣</t>
  </si>
  <si>
    <r>
      <rPr>
        <sz val="12"/>
        <rFont val="宋体"/>
        <charset val="134"/>
      </rPr>
      <t>达成率</t>
    </r>
    <r>
      <rPr>
        <sz val="10"/>
        <rFont val="Arial"/>
        <charset val="0"/>
      </rPr>
      <t>≥</t>
    </r>
    <r>
      <rPr>
        <sz val="10"/>
        <rFont val="宋体"/>
        <charset val="134"/>
      </rPr>
      <t>80%，
0.25%计佣</t>
    </r>
  </si>
  <si>
    <t>6月预抵押证明细</t>
  </si>
  <si>
    <t>日期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</si>
</sst>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yyyy/m/d;@"/>
    <numFmt numFmtId="179" formatCode="0.0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ajor"/>
    </font>
    <font>
      <b/>
      <sz val="18"/>
      <name val="宋体"/>
      <charset val="134"/>
    </font>
    <font>
      <b/>
      <sz val="12"/>
      <name val="宋体"/>
      <charset val="134"/>
    </font>
    <font>
      <b/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Arial"/>
      <charset val="134"/>
    </font>
    <font>
      <sz val="10"/>
      <name val="Arial"/>
      <charset val="0"/>
    </font>
  </fonts>
  <fills count="36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4" fillId="16" borderId="11" applyNumberFormat="0" applyAlignment="0" applyProtection="0">
      <alignment vertical="center"/>
    </xf>
    <xf numFmtId="0" fontId="25" fillId="16" borderId="7" applyNumberFormat="0" applyAlignment="0" applyProtection="0">
      <alignment vertical="center"/>
    </xf>
    <xf numFmtId="0" fontId="26" fillId="17" borderId="12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31" fontId="1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31" fontId="0" fillId="0" borderId="0" xfId="0" applyNumberForma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78" fontId="6" fillId="2" borderId="1" xfId="8" applyNumberFormat="1" applyFont="1" applyFill="1" applyBorder="1" applyAlignment="1" applyProtection="1">
      <alignment horizontal="center" vertical="center" shrinkToFit="1"/>
      <protection locked="0"/>
    </xf>
    <xf numFmtId="177" fontId="0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ill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7" fontId="3" fillId="4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79" fontId="7" fillId="0" borderId="0" xfId="0" applyNumberFormat="1" applyFont="1" applyFill="1" applyBorder="1" applyAlignment="1">
      <alignment horizontal="center" vertical="center"/>
    </xf>
    <xf numFmtId="179" fontId="3" fillId="0" borderId="5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9" fontId="3" fillId="0" borderId="6" xfId="0" applyNumberFormat="1" applyFont="1" applyFill="1" applyBorder="1" applyAlignment="1">
      <alignment horizontal="center" vertical="center" wrapText="1"/>
    </xf>
    <xf numFmtId="179" fontId="3" fillId="2" borderId="1" xfId="0" applyNumberFormat="1" applyFont="1" applyFill="1" applyBorder="1" applyAlignment="1">
      <alignment horizontal="center" vertical="center"/>
    </xf>
    <xf numFmtId="177" fontId="3" fillId="5" borderId="1" xfId="0" applyNumberFormat="1" applyFont="1" applyFill="1" applyBorder="1" applyAlignment="1">
      <alignment horizontal="center" vertical="center"/>
    </xf>
    <xf numFmtId="177" fontId="3" fillId="6" borderId="6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0" fillId="0" borderId="0" xfId="49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/>
    </xf>
    <xf numFmtId="179" fontId="9" fillId="0" borderId="0" xfId="0" applyNumberFormat="1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"/>
  <sheetViews>
    <sheetView tabSelected="1" topLeftCell="C1" workbookViewId="0">
      <selection activeCell="T18" sqref="T18"/>
    </sheetView>
  </sheetViews>
  <sheetFormatPr defaultColWidth="9" defaultRowHeight="13.5"/>
  <cols>
    <col min="1" max="1" width="5" style="8" hidden="1" customWidth="1"/>
    <col min="2" max="3" width="9" style="8"/>
    <col min="4" max="7" width="4.875" style="8" customWidth="1"/>
    <col min="8" max="11" width="6.875" style="8" customWidth="1"/>
    <col min="12" max="14" width="6.875" style="8" hidden="1" customWidth="1"/>
    <col min="15" max="15" width="9" style="8" customWidth="1"/>
    <col min="16" max="16" width="8.25" style="8" customWidth="1"/>
    <col min="17" max="17" width="7.375" style="8" customWidth="1"/>
    <col min="18" max="18" width="8.625" style="8" customWidth="1"/>
    <col min="19" max="19" width="7.125" style="8" customWidth="1"/>
    <col min="20" max="20" width="10.1666666666667" style="8" customWidth="1"/>
    <col min="21" max="21" width="11.5" style="8"/>
    <col min="22" max="16384" width="9" style="8"/>
  </cols>
  <sheetData>
    <row r="1" s="8" customFormat="1" ht="33" customHeight="1" spans="1:2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44"/>
      <c r="R1" s="31"/>
      <c r="S1" s="31"/>
      <c r="T1" s="31"/>
    </row>
    <row r="2" s="8" customFormat="1" ht="24" spans="1:20">
      <c r="A2" s="11" t="s">
        <v>1</v>
      </c>
      <c r="B2" s="11"/>
      <c r="C2" s="11"/>
      <c r="D2" s="11"/>
      <c r="E2" s="11"/>
      <c r="F2" s="11"/>
      <c r="G2" s="11" t="s">
        <v>2</v>
      </c>
      <c r="H2" s="32" t="s">
        <v>3</v>
      </c>
      <c r="I2" s="32" t="s">
        <v>4</v>
      </c>
      <c r="J2" s="32" t="s">
        <v>5</v>
      </c>
      <c r="K2" s="32" t="s">
        <v>6</v>
      </c>
      <c r="L2" s="38" t="s">
        <v>7</v>
      </c>
      <c r="M2" s="38" t="s">
        <v>8</v>
      </c>
      <c r="N2" s="38" t="s">
        <v>9</v>
      </c>
      <c r="O2" s="32" t="s">
        <v>10</v>
      </c>
      <c r="P2" s="32" t="s">
        <v>11</v>
      </c>
      <c r="Q2" s="45" t="s">
        <v>12</v>
      </c>
      <c r="R2" s="46" t="s">
        <v>13</v>
      </c>
      <c r="S2" s="11" t="s">
        <v>14</v>
      </c>
      <c r="T2" s="11" t="s">
        <v>15</v>
      </c>
    </row>
    <row r="3" s="8" customFormat="1" ht="36.95" customHeight="1" spans="1:20">
      <c r="A3" s="11" t="s">
        <v>16</v>
      </c>
      <c r="B3" s="11" t="s">
        <v>17</v>
      </c>
      <c r="C3" s="11" t="s">
        <v>18</v>
      </c>
      <c r="D3" s="11" t="s">
        <v>19</v>
      </c>
      <c r="E3" s="11" t="s">
        <v>20</v>
      </c>
      <c r="F3" s="11" t="s">
        <v>21</v>
      </c>
      <c r="G3" s="11" t="s">
        <v>22</v>
      </c>
      <c r="H3" s="33"/>
      <c r="I3" s="33"/>
      <c r="J3" s="33"/>
      <c r="K3" s="33"/>
      <c r="L3" s="39"/>
      <c r="M3" s="39"/>
      <c r="N3" s="39"/>
      <c r="O3" s="33"/>
      <c r="P3" s="33"/>
      <c r="Q3" s="47"/>
      <c r="R3" s="46"/>
      <c r="S3" s="11"/>
      <c r="T3" s="11"/>
    </row>
    <row r="4" s="8" customFormat="1" ht="21.95" customHeight="1" spans="1:22">
      <c r="A4" s="34">
        <v>1</v>
      </c>
      <c r="B4" s="34" t="s">
        <v>23</v>
      </c>
      <c r="C4" s="34" t="s">
        <v>24</v>
      </c>
      <c r="D4" s="34"/>
      <c r="E4" s="34"/>
      <c r="F4" s="34"/>
      <c r="G4" s="34"/>
      <c r="H4" s="34">
        <v>687</v>
      </c>
      <c r="I4" s="34">
        <v>1574.59</v>
      </c>
      <c r="J4" s="34">
        <v>606.12</v>
      </c>
      <c r="K4" s="34"/>
      <c r="L4" s="40"/>
      <c r="M4" s="40"/>
      <c r="N4" s="40"/>
      <c r="O4" s="41">
        <f>K4+J4+I4+H4</f>
        <v>2867.71</v>
      </c>
      <c r="P4" s="42"/>
      <c r="Q4" s="48">
        <v>1969.2</v>
      </c>
      <c r="R4" s="49">
        <f>O4-P4</f>
        <v>2867.71</v>
      </c>
      <c r="S4" s="40"/>
      <c r="T4" s="50">
        <f>R4-S4</f>
        <v>2867.71</v>
      </c>
      <c r="U4" s="51"/>
      <c r="V4" s="52"/>
    </row>
    <row r="5" s="8" customFormat="1" ht="21.95" customHeight="1" spans="1:22">
      <c r="A5" s="34">
        <v>2</v>
      </c>
      <c r="B5" s="34" t="s">
        <v>25</v>
      </c>
      <c r="C5" s="34" t="s">
        <v>26</v>
      </c>
      <c r="D5" s="34"/>
      <c r="E5" s="34"/>
      <c r="F5" s="34"/>
      <c r="G5" s="34">
        <v>1</v>
      </c>
      <c r="H5" s="34"/>
      <c r="I5" s="34"/>
      <c r="J5" s="34">
        <v>903.65</v>
      </c>
      <c r="K5" s="34"/>
      <c r="L5" s="40"/>
      <c r="M5" s="40"/>
      <c r="N5" s="40"/>
      <c r="O5" s="41">
        <f t="shared" ref="O5:O18" si="0">K5+J5+I5+H5</f>
        <v>903.65</v>
      </c>
      <c r="P5" s="42">
        <f>J5*0.05</f>
        <v>45.1825</v>
      </c>
      <c r="Q5" s="48">
        <v>2169.9325</v>
      </c>
      <c r="R5" s="49">
        <f t="shared" ref="R5:R17" si="1">O5-P5</f>
        <v>858.4675</v>
      </c>
      <c r="S5" s="40"/>
      <c r="T5" s="50">
        <f t="shared" ref="T5:T17" si="2">R5-S5</f>
        <v>858.4675</v>
      </c>
      <c r="U5" s="51"/>
      <c r="V5" s="51"/>
    </row>
    <row r="6" s="8" customFormat="1" ht="21.95" customHeight="1" spans="1:22">
      <c r="A6" s="34">
        <v>3</v>
      </c>
      <c r="B6" s="35" t="s">
        <v>27</v>
      </c>
      <c r="C6" s="34" t="s">
        <v>28</v>
      </c>
      <c r="D6" s="34"/>
      <c r="E6" s="34"/>
      <c r="F6" s="34"/>
      <c r="G6" s="34">
        <v>2</v>
      </c>
      <c r="H6" s="34"/>
      <c r="I6" s="34"/>
      <c r="J6" s="34">
        <v>834.34</v>
      </c>
      <c r="K6" s="34"/>
      <c r="L6" s="40"/>
      <c r="M6" s="40"/>
      <c r="N6" s="40"/>
      <c r="O6" s="41">
        <f t="shared" si="0"/>
        <v>834.34</v>
      </c>
      <c r="P6" s="42">
        <f t="shared" ref="P6:P18" si="3">J6*0.05</f>
        <v>41.717</v>
      </c>
      <c r="Q6" s="48">
        <v>2626.667</v>
      </c>
      <c r="R6" s="49">
        <f t="shared" si="1"/>
        <v>792.623</v>
      </c>
      <c r="S6" s="40"/>
      <c r="T6" s="50">
        <f t="shared" si="2"/>
        <v>792.623</v>
      </c>
      <c r="U6" s="51"/>
      <c r="V6" s="52"/>
    </row>
    <row r="7" s="8" customFormat="1" ht="21.95" customHeight="1" spans="1:22">
      <c r="A7" s="34">
        <v>4</v>
      </c>
      <c r="B7" s="34" t="s">
        <v>29</v>
      </c>
      <c r="C7" s="34" t="s">
        <v>28</v>
      </c>
      <c r="D7" s="34"/>
      <c r="E7" s="34"/>
      <c r="F7" s="34"/>
      <c r="G7" s="34"/>
      <c r="H7" s="34"/>
      <c r="I7" s="34"/>
      <c r="J7" s="34"/>
      <c r="K7" s="34">
        <v>255.43</v>
      </c>
      <c r="L7" s="40"/>
      <c r="M7" s="40"/>
      <c r="N7" s="40"/>
      <c r="O7" s="41">
        <f t="shared" si="0"/>
        <v>255.43</v>
      </c>
      <c r="P7" s="42">
        <f t="shared" si="3"/>
        <v>0</v>
      </c>
      <c r="Q7" s="48">
        <v>2031.55</v>
      </c>
      <c r="R7" s="49">
        <f t="shared" si="1"/>
        <v>255.43</v>
      </c>
      <c r="S7" s="40"/>
      <c r="T7" s="50">
        <f t="shared" si="2"/>
        <v>255.43</v>
      </c>
      <c r="U7" s="51"/>
      <c r="V7" s="51"/>
    </row>
    <row r="8" s="8" customFormat="1" ht="21.95" customHeight="1" spans="1:22">
      <c r="A8" s="34">
        <v>5</v>
      </c>
      <c r="B8" s="34" t="s">
        <v>30</v>
      </c>
      <c r="C8" s="34" t="s">
        <v>26</v>
      </c>
      <c r="D8" s="34"/>
      <c r="E8" s="34"/>
      <c r="F8" s="34"/>
      <c r="G8" s="34"/>
      <c r="H8" s="34"/>
      <c r="I8" s="34"/>
      <c r="J8" s="34"/>
      <c r="K8" s="34">
        <v>906.66</v>
      </c>
      <c r="L8" s="40"/>
      <c r="M8" s="40"/>
      <c r="N8" s="40"/>
      <c r="O8" s="41">
        <f t="shared" si="0"/>
        <v>906.66</v>
      </c>
      <c r="P8" s="42">
        <f t="shared" si="3"/>
        <v>0</v>
      </c>
      <c r="Q8" s="48">
        <v>657.1</v>
      </c>
      <c r="R8" s="49">
        <f t="shared" si="1"/>
        <v>906.66</v>
      </c>
      <c r="S8" s="40"/>
      <c r="T8" s="50">
        <f t="shared" si="2"/>
        <v>906.66</v>
      </c>
      <c r="U8" s="53"/>
      <c r="V8" s="52"/>
    </row>
    <row r="9" s="8" customFormat="1" ht="21.95" customHeight="1" spans="1:22">
      <c r="A9" s="34">
        <v>6</v>
      </c>
      <c r="B9" s="34" t="s">
        <v>31</v>
      </c>
      <c r="C9" s="34" t="s">
        <v>28</v>
      </c>
      <c r="D9" s="34"/>
      <c r="E9" s="34"/>
      <c r="F9" s="34"/>
      <c r="G9" s="34"/>
      <c r="H9" s="34"/>
      <c r="I9" s="34">
        <v>2424.46</v>
      </c>
      <c r="J9" s="34"/>
      <c r="K9" s="40"/>
      <c r="L9" s="40"/>
      <c r="M9" s="40"/>
      <c r="N9" s="40"/>
      <c r="O9" s="41">
        <f t="shared" si="0"/>
        <v>2424.46</v>
      </c>
      <c r="P9" s="42">
        <f t="shared" si="3"/>
        <v>0</v>
      </c>
      <c r="Q9" s="48">
        <v>1835.3</v>
      </c>
      <c r="R9" s="49">
        <f t="shared" si="1"/>
        <v>2424.46</v>
      </c>
      <c r="S9" s="40"/>
      <c r="T9" s="50">
        <f t="shared" si="2"/>
        <v>2424.46</v>
      </c>
      <c r="U9" s="52" t="s">
        <v>32</v>
      </c>
      <c r="V9" s="52"/>
    </row>
    <row r="10" s="8" customFormat="1" ht="21.95" customHeight="1" spans="1:22">
      <c r="A10" s="34">
        <v>7</v>
      </c>
      <c r="B10" s="34" t="s">
        <v>33</v>
      </c>
      <c r="C10" s="34" t="s">
        <v>28</v>
      </c>
      <c r="D10" s="34"/>
      <c r="E10" s="34"/>
      <c r="F10" s="34"/>
      <c r="G10" s="34"/>
      <c r="H10" s="34"/>
      <c r="I10" s="34"/>
      <c r="J10" s="34"/>
      <c r="K10" s="34"/>
      <c r="L10" s="40"/>
      <c r="M10" s="40"/>
      <c r="N10" s="40"/>
      <c r="O10" s="41">
        <f t="shared" si="0"/>
        <v>0</v>
      </c>
      <c r="P10" s="42">
        <f t="shared" si="3"/>
        <v>0</v>
      </c>
      <c r="Q10" s="48">
        <v>958.8</v>
      </c>
      <c r="R10" s="49">
        <f t="shared" si="1"/>
        <v>0</v>
      </c>
      <c r="S10" s="40"/>
      <c r="T10" s="50">
        <f t="shared" si="2"/>
        <v>0</v>
      </c>
      <c r="U10" s="52" t="s">
        <v>32</v>
      </c>
      <c r="V10" s="52"/>
    </row>
    <row r="11" s="8" customFormat="1" ht="21.95" customHeight="1" spans="1:22">
      <c r="A11" s="34">
        <v>8</v>
      </c>
      <c r="B11" s="34" t="s">
        <v>34</v>
      </c>
      <c r="C11" s="34" t="s">
        <v>28</v>
      </c>
      <c r="D11" s="34"/>
      <c r="E11" s="34"/>
      <c r="F11" s="34"/>
      <c r="G11" s="34">
        <v>1</v>
      </c>
      <c r="H11" s="34"/>
      <c r="I11" s="34"/>
      <c r="J11" s="34">
        <v>1182</v>
      </c>
      <c r="K11" s="34"/>
      <c r="L11" s="40"/>
      <c r="M11" s="40"/>
      <c r="N11" s="40"/>
      <c r="O11" s="41">
        <f t="shared" si="0"/>
        <v>1182</v>
      </c>
      <c r="P11" s="42">
        <f t="shared" si="3"/>
        <v>59.1</v>
      </c>
      <c r="Q11" s="48">
        <v>1363.36</v>
      </c>
      <c r="R11" s="49">
        <f t="shared" si="1"/>
        <v>1122.9</v>
      </c>
      <c r="S11" s="40"/>
      <c r="T11" s="50">
        <f t="shared" si="2"/>
        <v>1122.9</v>
      </c>
      <c r="U11" s="54"/>
      <c r="V11" s="52"/>
    </row>
    <row r="12" s="8" customFormat="1" ht="21.95" customHeight="1" spans="1:22">
      <c r="A12" s="34">
        <v>9</v>
      </c>
      <c r="B12" s="34" t="s">
        <v>35</v>
      </c>
      <c r="C12" s="34" t="s">
        <v>28</v>
      </c>
      <c r="D12" s="34"/>
      <c r="E12" s="34"/>
      <c r="F12" s="34"/>
      <c r="G12" s="34"/>
      <c r="H12" s="34"/>
      <c r="I12" s="34"/>
      <c r="J12" s="34"/>
      <c r="K12" s="34"/>
      <c r="L12" s="40"/>
      <c r="M12" s="40"/>
      <c r="N12" s="40"/>
      <c r="O12" s="41">
        <f t="shared" si="0"/>
        <v>0</v>
      </c>
      <c r="P12" s="42">
        <f t="shared" si="3"/>
        <v>0</v>
      </c>
      <c r="Q12" s="48">
        <v>1841.25</v>
      </c>
      <c r="R12" s="49">
        <f t="shared" si="1"/>
        <v>0</v>
      </c>
      <c r="S12" s="40"/>
      <c r="T12" s="50">
        <f t="shared" si="2"/>
        <v>0</v>
      </c>
      <c r="U12" s="51"/>
      <c r="V12" s="52"/>
    </row>
    <row r="13" s="8" customFormat="1" ht="21.95" customHeight="1" spans="1:22">
      <c r="A13" s="34">
        <v>10</v>
      </c>
      <c r="B13" s="34" t="s">
        <v>36</v>
      </c>
      <c r="C13" s="34" t="s">
        <v>28</v>
      </c>
      <c r="D13" s="34"/>
      <c r="E13" s="34"/>
      <c r="F13" s="34"/>
      <c r="G13" s="34">
        <v>2</v>
      </c>
      <c r="H13" s="34">
        <v>3435</v>
      </c>
      <c r="I13" s="34">
        <v>3065.71</v>
      </c>
      <c r="J13" s="34">
        <v>2480</v>
      </c>
      <c r="K13" s="40"/>
      <c r="L13" s="40"/>
      <c r="M13" s="40"/>
      <c r="N13" s="40"/>
      <c r="O13" s="41">
        <f t="shared" si="0"/>
        <v>8980.71</v>
      </c>
      <c r="P13" s="42">
        <f t="shared" si="3"/>
        <v>124</v>
      </c>
      <c r="Q13" s="48">
        <v>1517.8</v>
      </c>
      <c r="R13" s="49">
        <f t="shared" si="1"/>
        <v>8856.71</v>
      </c>
      <c r="S13" s="40"/>
      <c r="T13" s="50">
        <f t="shared" si="2"/>
        <v>8856.71</v>
      </c>
      <c r="U13" s="54"/>
      <c r="V13" s="52"/>
    </row>
    <row r="14" s="8" customFormat="1" ht="21.95" customHeight="1" spans="1:22">
      <c r="A14" s="34">
        <v>11</v>
      </c>
      <c r="B14" s="34" t="s">
        <v>37</v>
      </c>
      <c r="C14" s="34" t="s">
        <v>28</v>
      </c>
      <c r="D14" s="34"/>
      <c r="E14" s="34"/>
      <c r="F14" s="34"/>
      <c r="G14" s="34"/>
      <c r="H14" s="34"/>
      <c r="I14" s="34"/>
      <c r="J14" s="34"/>
      <c r="K14" s="40"/>
      <c r="L14" s="40"/>
      <c r="M14" s="40"/>
      <c r="N14" s="40"/>
      <c r="O14" s="41">
        <f t="shared" si="0"/>
        <v>0</v>
      </c>
      <c r="P14" s="42">
        <f t="shared" si="3"/>
        <v>0</v>
      </c>
      <c r="Q14" s="48">
        <v>27.5</v>
      </c>
      <c r="R14" s="49">
        <f t="shared" si="1"/>
        <v>0</v>
      </c>
      <c r="S14" s="40"/>
      <c r="T14" s="50">
        <f t="shared" si="2"/>
        <v>0</v>
      </c>
      <c r="U14" s="51"/>
      <c r="V14" s="52"/>
    </row>
    <row r="15" s="8" customFormat="1" ht="21.95" customHeight="1" spans="1:22">
      <c r="A15" s="34">
        <v>12</v>
      </c>
      <c r="B15" s="34" t="s">
        <v>38</v>
      </c>
      <c r="C15" s="34" t="s">
        <v>28</v>
      </c>
      <c r="D15" s="34"/>
      <c r="E15" s="34"/>
      <c r="F15" s="34"/>
      <c r="G15" s="34"/>
      <c r="H15" s="34"/>
      <c r="I15" s="34"/>
      <c r="J15" s="34"/>
      <c r="K15" s="40"/>
      <c r="L15" s="40"/>
      <c r="M15" s="40"/>
      <c r="N15" s="40"/>
      <c r="O15" s="41">
        <f t="shared" si="0"/>
        <v>0</v>
      </c>
      <c r="P15" s="42">
        <f t="shared" si="3"/>
        <v>0</v>
      </c>
      <c r="Q15" s="48">
        <v>0</v>
      </c>
      <c r="R15" s="49">
        <f t="shared" si="1"/>
        <v>0</v>
      </c>
      <c r="S15" s="40"/>
      <c r="T15" s="50">
        <f t="shared" si="2"/>
        <v>0</v>
      </c>
      <c r="U15" s="51"/>
      <c r="V15" s="52"/>
    </row>
    <row r="16" s="8" customFormat="1" ht="21.95" customHeight="1" spans="1:22">
      <c r="A16" s="34">
        <v>13</v>
      </c>
      <c r="B16" s="34" t="s">
        <v>39</v>
      </c>
      <c r="C16" s="34" t="s">
        <v>28</v>
      </c>
      <c r="D16" s="34"/>
      <c r="E16" s="34"/>
      <c r="F16" s="34"/>
      <c r="G16" s="34"/>
      <c r="H16" s="34"/>
      <c r="I16" s="34"/>
      <c r="J16" s="34">
        <v>1720</v>
      </c>
      <c r="K16" s="40"/>
      <c r="L16" s="40"/>
      <c r="M16" s="40"/>
      <c r="N16" s="40"/>
      <c r="O16" s="41">
        <f t="shared" si="0"/>
        <v>1720</v>
      </c>
      <c r="P16" s="42">
        <f t="shared" si="3"/>
        <v>86</v>
      </c>
      <c r="Q16" s="48">
        <v>134.6</v>
      </c>
      <c r="R16" s="49">
        <f t="shared" si="1"/>
        <v>1634</v>
      </c>
      <c r="S16" s="40"/>
      <c r="T16" s="50">
        <f t="shared" si="2"/>
        <v>1634</v>
      </c>
      <c r="U16" s="51"/>
      <c r="V16" s="52"/>
    </row>
    <row r="17" s="8" customFormat="1" ht="21.95" customHeight="1" spans="1:22">
      <c r="A17" s="34">
        <v>14</v>
      </c>
      <c r="B17" s="34" t="s">
        <v>40</v>
      </c>
      <c r="C17" s="34" t="s">
        <v>41</v>
      </c>
      <c r="D17" s="34"/>
      <c r="E17" s="34"/>
      <c r="F17" s="34"/>
      <c r="G17" s="34"/>
      <c r="H17" s="34"/>
      <c r="I17" s="34"/>
      <c r="J17" s="34"/>
      <c r="K17" s="34"/>
      <c r="L17" s="40"/>
      <c r="M17" s="40"/>
      <c r="N17" s="40"/>
      <c r="O17" s="41">
        <f t="shared" si="0"/>
        <v>0</v>
      </c>
      <c r="P17" s="42">
        <f t="shared" si="3"/>
        <v>0</v>
      </c>
      <c r="Q17" s="48">
        <v>0</v>
      </c>
      <c r="R17" s="49">
        <f t="shared" si="1"/>
        <v>0</v>
      </c>
      <c r="S17" s="40"/>
      <c r="T17" s="50">
        <f t="shared" si="2"/>
        <v>0</v>
      </c>
      <c r="U17" s="54"/>
      <c r="V17" s="52"/>
    </row>
    <row r="18" s="8" customFormat="1" ht="21.95" customHeight="1" spans="1:21">
      <c r="A18" s="34" t="s">
        <v>42</v>
      </c>
      <c r="B18" s="34"/>
      <c r="C18" s="34"/>
      <c r="D18" s="34"/>
      <c r="E18" s="34"/>
      <c r="F18" s="34"/>
      <c r="G18" s="34">
        <f>SUM(G4:G17)</f>
        <v>6</v>
      </c>
      <c r="H18" s="34">
        <f>SUM(H4:H17)</f>
        <v>4122</v>
      </c>
      <c r="I18" s="34">
        <f>SUM(I4:I17)</f>
        <v>7064.76</v>
      </c>
      <c r="J18" s="34">
        <f>SUM(J4:J17)</f>
        <v>7726.11</v>
      </c>
      <c r="K18" s="34">
        <f>SUM(K4:K17)</f>
        <v>1162.09</v>
      </c>
      <c r="L18" s="34"/>
      <c r="M18" s="34"/>
      <c r="N18" s="34"/>
      <c r="O18" s="34">
        <f>SUM(O4:O17)</f>
        <v>20074.96</v>
      </c>
      <c r="P18" s="42">
        <f>SUM(P4:P17)</f>
        <v>355.9995</v>
      </c>
      <c r="Q18" s="48">
        <f>SUM(Q4:Q17)</f>
        <v>17133.0595</v>
      </c>
      <c r="R18" s="49">
        <f>SUM(R4:R17)</f>
        <v>19718.9605</v>
      </c>
      <c r="S18" s="40"/>
      <c r="T18" s="50">
        <f>SUM(T4:T17)</f>
        <v>19718.9605</v>
      </c>
      <c r="U18" s="8">
        <f>T18-T9</f>
        <v>17294.5005</v>
      </c>
    </row>
    <row r="19" s="8" customFormat="1" ht="14.25" spans="1:20">
      <c r="A19" s="36"/>
      <c r="B19" s="37" t="s">
        <v>43</v>
      </c>
      <c r="C19" s="37"/>
      <c r="D19" s="37"/>
      <c r="E19" s="37"/>
      <c r="F19" s="37"/>
      <c r="G19" s="37"/>
      <c r="H19" s="37" t="s">
        <v>44</v>
      </c>
      <c r="I19" s="37"/>
      <c r="J19" s="37"/>
      <c r="K19" s="37"/>
      <c r="L19" s="37"/>
      <c r="M19" s="37"/>
      <c r="N19" s="37"/>
      <c r="O19" s="37"/>
      <c r="P19" s="43"/>
      <c r="Q19" s="55"/>
      <c r="R19" s="43"/>
      <c r="S19" s="43"/>
      <c r="T19" s="37"/>
    </row>
  </sheetData>
  <mergeCells count="16">
    <mergeCell ref="A1:T1"/>
    <mergeCell ref="A2:F2"/>
    <mergeCell ref="A18:C18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ageMargins left="1.10208333333333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8"/>
  <sheetViews>
    <sheetView workbookViewId="0">
      <selection activeCell="J21" sqref="J21"/>
    </sheetView>
  </sheetViews>
  <sheetFormatPr defaultColWidth="9" defaultRowHeight="13.5"/>
  <cols>
    <col min="1" max="1" width="5.375" style="8" customWidth="1"/>
    <col min="2" max="2" width="7.875" style="8" customWidth="1"/>
    <col min="3" max="3" width="10.375" style="8" customWidth="1"/>
    <col min="4" max="6" width="9" style="8"/>
    <col min="7" max="7" width="9.625" style="21" customWidth="1"/>
    <col min="8" max="8" width="10.125" style="8" customWidth="1"/>
    <col min="9" max="9" width="9" style="8"/>
    <col min="10" max="10" width="11.5" style="8" customWidth="1"/>
    <col min="11" max="11" width="10.375" style="8" customWidth="1"/>
    <col min="12" max="12" width="9" style="8"/>
    <col min="13" max="13" width="16" style="8" customWidth="1"/>
    <col min="14" max="14" width="10.875" style="8" customWidth="1"/>
    <col min="15" max="15" width="10.375" style="8" customWidth="1"/>
    <col min="16" max="16" width="10.5" style="8" customWidth="1"/>
    <col min="17" max="17" width="10.375" style="22"/>
    <col min="18" max="19" width="9.375" style="22"/>
    <col min="20" max="20" width="11.5" style="8"/>
    <col min="21" max="16384" width="9" style="8"/>
  </cols>
  <sheetData>
    <row r="1" s="8" customFormat="1" ht="18.75" spans="1:19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2"/>
      <c r="R1" s="22"/>
      <c r="S1" s="22"/>
    </row>
    <row r="2" s="8" customFormat="1" spans="1:19">
      <c r="A2" s="24" t="s">
        <v>16</v>
      </c>
      <c r="B2" s="24" t="s">
        <v>17</v>
      </c>
      <c r="C2" s="24" t="s">
        <v>46</v>
      </c>
      <c r="D2" s="24" t="s">
        <v>47</v>
      </c>
      <c r="E2" s="24" t="s">
        <v>48</v>
      </c>
      <c r="F2" s="24" t="s">
        <v>49</v>
      </c>
      <c r="G2" s="24" t="s">
        <v>50</v>
      </c>
      <c r="H2" s="24" t="s">
        <v>51</v>
      </c>
      <c r="I2" s="24" t="s">
        <v>52</v>
      </c>
      <c r="J2" s="24" t="s">
        <v>53</v>
      </c>
      <c r="K2" s="24" t="s">
        <v>54</v>
      </c>
      <c r="L2" s="24" t="s">
        <v>55</v>
      </c>
      <c r="M2" s="24" t="s">
        <v>56</v>
      </c>
      <c r="N2" s="24" t="s">
        <v>57</v>
      </c>
      <c r="O2" s="24" t="s">
        <v>58</v>
      </c>
      <c r="P2" s="24" t="s">
        <v>59</v>
      </c>
      <c r="Q2" s="28" t="s">
        <v>60</v>
      </c>
      <c r="R2" s="28" t="s">
        <v>61</v>
      </c>
      <c r="S2" s="28" t="s">
        <v>24</v>
      </c>
    </row>
    <row r="3" s="8" customFormat="1" ht="14.25" spans="1:20">
      <c r="A3" s="24">
        <v>1</v>
      </c>
      <c r="B3" s="4" t="s">
        <v>62</v>
      </c>
      <c r="C3" s="4" t="s">
        <v>63</v>
      </c>
      <c r="D3" s="4">
        <v>150.77</v>
      </c>
      <c r="E3" s="4">
        <v>7600</v>
      </c>
      <c r="F3" s="4">
        <v>1145852</v>
      </c>
      <c r="G3" s="4">
        <v>687000</v>
      </c>
      <c r="H3" s="4">
        <v>1145852</v>
      </c>
      <c r="I3" s="24">
        <f>F3-H3</f>
        <v>0</v>
      </c>
      <c r="J3" s="4" t="s">
        <v>64</v>
      </c>
      <c r="K3" s="26">
        <v>45086</v>
      </c>
      <c r="L3" s="4" t="s">
        <v>65</v>
      </c>
      <c r="M3" s="4"/>
      <c r="N3" s="27">
        <v>44695</v>
      </c>
      <c r="O3" s="27">
        <v>44669</v>
      </c>
      <c r="P3" s="4"/>
      <c r="Q3" s="22">
        <f>G3*0.005</f>
        <v>3435</v>
      </c>
      <c r="R3" s="22">
        <f>G3*0.0004</f>
        <v>274.8</v>
      </c>
      <c r="S3" s="22">
        <f>G3*0.001</f>
        <v>687</v>
      </c>
      <c r="T3" s="8">
        <f>SUM(Q3:S3)</f>
        <v>4396.8</v>
      </c>
    </row>
    <row r="4" s="8" customFormat="1" spans="7:19">
      <c r="G4" s="21">
        <f>SUM(G3:G3)</f>
        <v>687000</v>
      </c>
      <c r="Q4" s="22"/>
      <c r="R4" s="22"/>
      <c r="S4" s="22"/>
    </row>
    <row r="5" s="8" customFormat="1" ht="18.75" spans="1:19">
      <c r="A5" s="23" t="s">
        <v>66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2"/>
      <c r="R5" s="22"/>
      <c r="S5" s="22"/>
    </row>
    <row r="6" s="8" customFormat="1" spans="1:19">
      <c r="A6" s="24" t="s">
        <v>16</v>
      </c>
      <c r="B6" s="24" t="s">
        <v>17</v>
      </c>
      <c r="C6" s="24" t="s">
        <v>46</v>
      </c>
      <c r="D6" s="24" t="s">
        <v>47</v>
      </c>
      <c r="E6" s="24" t="s">
        <v>48</v>
      </c>
      <c r="F6" s="24" t="s">
        <v>49</v>
      </c>
      <c r="G6" s="24" t="s">
        <v>50</v>
      </c>
      <c r="H6" s="24" t="s">
        <v>51</v>
      </c>
      <c r="I6" s="24" t="s">
        <v>52</v>
      </c>
      <c r="J6" s="24" t="s">
        <v>53</v>
      </c>
      <c r="K6" s="24" t="s">
        <v>54</v>
      </c>
      <c r="L6" s="24" t="s">
        <v>55</v>
      </c>
      <c r="M6" s="24" t="s">
        <v>56</v>
      </c>
      <c r="N6" s="24" t="s">
        <v>57</v>
      </c>
      <c r="O6" s="24" t="s">
        <v>58</v>
      </c>
      <c r="P6" s="24" t="s">
        <v>59</v>
      </c>
      <c r="Q6" s="22"/>
      <c r="R6" s="22"/>
      <c r="S6" s="22"/>
    </row>
    <row r="7" s="8" customFormat="1" ht="14.25" spans="1:19">
      <c r="A7" s="24">
        <v>1</v>
      </c>
      <c r="B7" s="4" t="s">
        <v>67</v>
      </c>
      <c r="C7" s="4" t="s">
        <v>68</v>
      </c>
      <c r="D7" s="4">
        <v>140.62</v>
      </c>
      <c r="E7" s="4">
        <v>4825.66</v>
      </c>
      <c r="F7" s="4">
        <v>678584</v>
      </c>
      <c r="G7" s="4">
        <v>208584</v>
      </c>
      <c r="H7" s="4">
        <v>208584</v>
      </c>
      <c r="I7" s="24">
        <f t="shared" ref="I7:I15" si="0">F7-H7</f>
        <v>470000</v>
      </c>
      <c r="J7" s="4" t="s">
        <v>64</v>
      </c>
      <c r="K7" s="27">
        <v>45081</v>
      </c>
      <c r="L7" s="4" t="s">
        <v>69</v>
      </c>
      <c r="M7" s="4"/>
      <c r="N7" s="27">
        <v>45081</v>
      </c>
      <c r="O7" s="27">
        <v>45074</v>
      </c>
      <c r="P7" s="4"/>
      <c r="Q7" s="22">
        <f>G7*0.004</f>
        <v>834.336</v>
      </c>
      <c r="R7" s="22">
        <f>G7*0.0004</f>
        <v>83.4336</v>
      </c>
      <c r="S7" s="22"/>
    </row>
    <row r="8" s="8" customFormat="1" ht="14.25" spans="1:19">
      <c r="A8" s="24">
        <v>2</v>
      </c>
      <c r="B8" s="4" t="s">
        <v>70</v>
      </c>
      <c r="C8" s="4" t="s">
        <v>71</v>
      </c>
      <c r="D8" s="4">
        <v>141.14</v>
      </c>
      <c r="E8" s="4">
        <v>4850</v>
      </c>
      <c r="F8" s="4">
        <v>684529</v>
      </c>
      <c r="G8" s="4">
        <v>204529</v>
      </c>
      <c r="H8" s="4">
        <v>204529</v>
      </c>
      <c r="I8" s="24">
        <f t="shared" si="0"/>
        <v>480000</v>
      </c>
      <c r="J8" s="4" t="s">
        <v>72</v>
      </c>
      <c r="K8" s="27">
        <v>45086</v>
      </c>
      <c r="L8" s="4" t="s">
        <v>36</v>
      </c>
      <c r="M8" s="4"/>
      <c r="N8" s="27">
        <v>45085</v>
      </c>
      <c r="O8" s="27">
        <v>45085</v>
      </c>
      <c r="P8" s="4"/>
      <c r="Q8" s="22">
        <f>G8*0.004</f>
        <v>818.116</v>
      </c>
      <c r="R8" s="22">
        <f>G8*0.0002</f>
        <v>40.9058</v>
      </c>
      <c r="S8" s="22">
        <f>G8*0.0008</f>
        <v>163.6232</v>
      </c>
    </row>
    <row r="9" s="8" customFormat="1" ht="14.25" spans="1:19">
      <c r="A9" s="24">
        <v>3</v>
      </c>
      <c r="B9" s="4" t="s">
        <v>73</v>
      </c>
      <c r="C9" s="4" t="s">
        <v>74</v>
      </c>
      <c r="D9" s="4">
        <v>140.65</v>
      </c>
      <c r="E9" s="4">
        <v>4378.67</v>
      </c>
      <c r="F9" s="4">
        <v>615860</v>
      </c>
      <c r="G9" s="4">
        <v>24600</v>
      </c>
      <c r="H9" s="4">
        <v>123860</v>
      </c>
      <c r="I9" s="24">
        <f t="shared" si="0"/>
        <v>492000</v>
      </c>
      <c r="J9" s="4" t="s">
        <v>75</v>
      </c>
      <c r="K9" s="27">
        <v>45086</v>
      </c>
      <c r="L9" s="4" t="s">
        <v>76</v>
      </c>
      <c r="M9" s="4"/>
      <c r="N9" s="27">
        <v>44965</v>
      </c>
      <c r="O9" s="27">
        <v>44965</v>
      </c>
      <c r="P9" s="4"/>
      <c r="Q9" s="21">
        <f>G9*0.006</f>
        <v>147.6</v>
      </c>
      <c r="R9" s="21">
        <f>G9*0.0006</f>
        <v>14.76</v>
      </c>
      <c r="S9" s="21">
        <f>G9*0.0014</f>
        <v>34.44</v>
      </c>
    </row>
    <row r="10" s="8" customFormat="1" ht="14.25" spans="1:19">
      <c r="A10" s="24">
        <v>4</v>
      </c>
      <c r="B10" s="4" t="s">
        <v>77</v>
      </c>
      <c r="C10" s="4" t="s">
        <v>78</v>
      </c>
      <c r="D10" s="4">
        <v>140.65</v>
      </c>
      <c r="E10" s="4">
        <v>4656.95</v>
      </c>
      <c r="F10" s="4">
        <v>655000</v>
      </c>
      <c r="G10" s="4">
        <v>197000</v>
      </c>
      <c r="H10" s="4">
        <v>197000</v>
      </c>
      <c r="I10" s="24">
        <f t="shared" si="0"/>
        <v>458000</v>
      </c>
      <c r="J10" s="4" t="s">
        <v>64</v>
      </c>
      <c r="K10" s="27">
        <v>45100</v>
      </c>
      <c r="L10" s="4" t="s">
        <v>79</v>
      </c>
      <c r="M10" s="4"/>
      <c r="N10" s="27">
        <v>45100</v>
      </c>
      <c r="O10" s="27">
        <v>45003</v>
      </c>
      <c r="P10" s="4"/>
      <c r="Q10" s="21">
        <f>G10*0.006</f>
        <v>1182</v>
      </c>
      <c r="R10" s="21">
        <f>G10*0.0006</f>
        <v>118.2</v>
      </c>
      <c r="S10" s="21">
        <f>G10*0.0014</f>
        <v>275.8</v>
      </c>
    </row>
    <row r="11" s="8" customFormat="1" ht="14.25" spans="1:19">
      <c r="A11" s="24">
        <v>5</v>
      </c>
      <c r="B11" s="4" t="s">
        <v>80</v>
      </c>
      <c r="C11" s="4" t="s">
        <v>81</v>
      </c>
      <c r="D11" s="4">
        <v>140.62</v>
      </c>
      <c r="E11" s="4">
        <v>4806.66</v>
      </c>
      <c r="F11" s="4">
        <v>675912</v>
      </c>
      <c r="G11" s="4">
        <v>225912</v>
      </c>
      <c r="H11" s="4">
        <v>225912</v>
      </c>
      <c r="I11" s="24">
        <f t="shared" si="0"/>
        <v>450000</v>
      </c>
      <c r="J11" s="4" t="s">
        <v>72</v>
      </c>
      <c r="K11" s="27">
        <v>45102</v>
      </c>
      <c r="L11" s="4" t="s">
        <v>25</v>
      </c>
      <c r="M11" s="4"/>
      <c r="N11" s="27">
        <v>45102</v>
      </c>
      <c r="O11" s="27">
        <v>45088</v>
      </c>
      <c r="P11" s="4"/>
      <c r="Q11" s="22">
        <f>G11*0.004</f>
        <v>903.648</v>
      </c>
      <c r="R11" s="22"/>
      <c r="S11" s="22">
        <f>G11*0.0008</f>
        <v>180.7296</v>
      </c>
    </row>
    <row r="12" ht="14.25" spans="1:19">
      <c r="A12" s="24">
        <v>6</v>
      </c>
      <c r="B12" s="4" t="s">
        <v>82</v>
      </c>
      <c r="C12" s="4" t="s">
        <v>83</v>
      </c>
      <c r="D12" s="4">
        <v>141.17</v>
      </c>
      <c r="E12" s="4">
        <v>4842.16</v>
      </c>
      <c r="F12" s="4">
        <v>683568</v>
      </c>
      <c r="G12" s="4">
        <v>350000</v>
      </c>
      <c r="H12" s="4">
        <v>683568</v>
      </c>
      <c r="I12" s="24">
        <f t="shared" si="0"/>
        <v>0</v>
      </c>
      <c r="J12" s="4" t="s">
        <v>75</v>
      </c>
      <c r="K12" s="27">
        <v>45085</v>
      </c>
      <c r="L12" s="4" t="s">
        <v>76</v>
      </c>
      <c r="M12" s="4">
        <v>20230002817</v>
      </c>
      <c r="N12" s="27">
        <v>45011</v>
      </c>
      <c r="O12" s="27">
        <v>45011</v>
      </c>
      <c r="P12" s="4"/>
      <c r="Q12" s="21">
        <f>G12*0.006</f>
        <v>2100</v>
      </c>
      <c r="R12" s="21">
        <f>G12*0.0006</f>
        <v>210</v>
      </c>
      <c r="S12" s="21">
        <f>G12*0.0014</f>
        <v>490</v>
      </c>
    </row>
    <row r="13" ht="14.25" spans="1:19">
      <c r="A13" s="24">
        <v>7</v>
      </c>
      <c r="B13" s="4" t="s">
        <v>84</v>
      </c>
      <c r="C13" s="4" t="s">
        <v>85</v>
      </c>
      <c r="D13" s="4">
        <v>140.65</v>
      </c>
      <c r="E13" s="4">
        <v>4784.93</v>
      </c>
      <c r="F13" s="4">
        <v>673000</v>
      </c>
      <c r="G13" s="4">
        <v>430000</v>
      </c>
      <c r="H13" s="4">
        <v>673000</v>
      </c>
      <c r="I13" s="24">
        <f t="shared" si="0"/>
        <v>0</v>
      </c>
      <c r="J13" s="4" t="s">
        <v>64</v>
      </c>
      <c r="K13" s="27">
        <v>45090</v>
      </c>
      <c r="L13" s="4" t="s">
        <v>39</v>
      </c>
      <c r="M13" s="4"/>
      <c r="N13" s="27">
        <v>45068</v>
      </c>
      <c r="O13" s="27">
        <v>44923</v>
      </c>
      <c r="P13" s="4"/>
      <c r="Q13" s="22">
        <f>G13*0.004</f>
        <v>1720</v>
      </c>
      <c r="R13" s="22">
        <f>G13*0.0004</f>
        <v>172</v>
      </c>
      <c r="S13" s="22">
        <f>G13*0.001</f>
        <v>430</v>
      </c>
    </row>
    <row r="14" ht="14.25" spans="1:18">
      <c r="A14" s="24">
        <v>8</v>
      </c>
      <c r="B14" s="4" t="s">
        <v>86</v>
      </c>
      <c r="C14" s="4" t="s">
        <v>87</v>
      </c>
      <c r="D14" s="4">
        <v>139.82</v>
      </c>
      <c r="E14" s="4">
        <v>7620</v>
      </c>
      <c r="F14" s="4">
        <v>1065428</v>
      </c>
      <c r="G14" s="4">
        <v>620000</v>
      </c>
      <c r="H14" s="4">
        <v>1065428</v>
      </c>
      <c r="I14" s="24">
        <f t="shared" si="0"/>
        <v>0</v>
      </c>
      <c r="J14" s="4" t="s">
        <v>64</v>
      </c>
      <c r="K14" s="27">
        <v>45091</v>
      </c>
      <c r="L14" s="4" t="s">
        <v>36</v>
      </c>
      <c r="M14" s="4"/>
      <c r="N14" s="27">
        <v>45060</v>
      </c>
      <c r="O14" s="27">
        <v>45047</v>
      </c>
      <c r="P14" s="4"/>
      <c r="Q14" s="22">
        <f>G14*0.004</f>
        <v>2480</v>
      </c>
      <c r="R14" s="22">
        <f>G14*0.0004</f>
        <v>248</v>
      </c>
    </row>
    <row r="15" ht="14.25" spans="1:19">
      <c r="A15" s="24">
        <v>9</v>
      </c>
      <c r="B15" s="4" t="s">
        <v>88</v>
      </c>
      <c r="C15" s="4" t="s">
        <v>89</v>
      </c>
      <c r="D15" s="4">
        <v>125.75</v>
      </c>
      <c r="E15" s="4">
        <v>4820</v>
      </c>
      <c r="F15" s="4">
        <v>606115</v>
      </c>
      <c r="G15" s="4">
        <v>606115</v>
      </c>
      <c r="H15" s="4">
        <v>606115</v>
      </c>
      <c r="I15" s="24">
        <f t="shared" si="0"/>
        <v>0</v>
      </c>
      <c r="J15" s="4" t="s">
        <v>90</v>
      </c>
      <c r="K15" s="27">
        <v>44342</v>
      </c>
      <c r="L15" s="4" t="s">
        <v>91</v>
      </c>
      <c r="M15" s="4"/>
      <c r="N15" s="27">
        <v>44342</v>
      </c>
      <c r="O15" s="27">
        <v>44342</v>
      </c>
      <c r="P15" s="4"/>
      <c r="Q15" s="22">
        <f>G15*0.004</f>
        <v>2424.46</v>
      </c>
      <c r="S15" s="22">
        <f>G15*0.001</f>
        <v>606.115</v>
      </c>
    </row>
    <row r="16" ht="14.25" spans="1:20">
      <c r="A16" s="25"/>
      <c r="B16" s="25"/>
      <c r="C16" s="25"/>
      <c r="D16" s="25"/>
      <c r="E16" s="25"/>
      <c r="F16" s="25"/>
      <c r="G16" s="25">
        <f>SUM(G7:G15)</f>
        <v>2866740</v>
      </c>
      <c r="H16" s="25"/>
      <c r="I16" s="25"/>
      <c r="J16" s="25"/>
      <c r="K16" s="25"/>
      <c r="L16" s="25"/>
      <c r="M16" s="25"/>
      <c r="N16" s="25"/>
      <c r="O16" s="25"/>
      <c r="P16" s="25"/>
      <c r="Q16" s="22">
        <f>SUM(Q7:Q15)</f>
        <v>12610.16</v>
      </c>
      <c r="R16" s="22">
        <f>SUM(R7:R15)</f>
        <v>887.2994</v>
      </c>
      <c r="S16" s="22">
        <f>SUM(S7:S15)</f>
        <v>2180.7078</v>
      </c>
      <c r="T16" s="29">
        <f>SUM(Q16:S16)</f>
        <v>15678.1672</v>
      </c>
    </row>
    <row r="18" spans="14:15">
      <c r="N18" s="21"/>
      <c r="O18" s="21"/>
    </row>
  </sheetData>
  <autoFilter ref="A6:S16">
    <extLst/>
  </autoFilter>
  <mergeCells count="3">
    <mergeCell ref="A1:P1"/>
    <mergeCell ref="A5:P5"/>
    <mergeCell ref="N18:O18"/>
  </mergeCells>
  <conditionalFormatting sqref="N3">
    <cfRule type="expression" dxfId="0" priority="31" stopIfTrue="1">
      <formula>#REF!&lt;&gt;0</formula>
    </cfRule>
  </conditionalFormatting>
  <conditionalFormatting sqref="O3">
    <cfRule type="expression" dxfId="0" priority="32" stopIfTrue="1">
      <formula>#REF!&lt;&gt;0</formula>
    </cfRule>
  </conditionalFormatting>
  <conditionalFormatting sqref="K9">
    <cfRule type="expression" dxfId="0" priority="37" stopIfTrue="1">
      <formula>#REF!&lt;&gt;0</formula>
    </cfRule>
  </conditionalFormatting>
  <conditionalFormatting sqref="N9">
    <cfRule type="expression" dxfId="0" priority="36" stopIfTrue="1">
      <formula>#REF!&lt;&gt;0</formula>
    </cfRule>
  </conditionalFormatting>
  <conditionalFormatting sqref="O9">
    <cfRule type="expression" dxfId="0" priority="38" stopIfTrue="1">
      <formula>#REF!&lt;&gt;0</formula>
    </cfRule>
  </conditionalFormatting>
  <conditionalFormatting sqref="K12">
    <cfRule type="expression" dxfId="0" priority="13" stopIfTrue="1">
      <formula>#REF!&lt;&gt;0</formula>
    </cfRule>
  </conditionalFormatting>
  <conditionalFormatting sqref="N12">
    <cfRule type="expression" dxfId="0" priority="16" stopIfTrue="1">
      <formula>#REF!&lt;&gt;0</formula>
    </cfRule>
  </conditionalFormatting>
  <conditionalFormatting sqref="O12">
    <cfRule type="expression" dxfId="0" priority="19" stopIfTrue="1">
      <formula>#REF!&lt;&gt;0</formula>
    </cfRule>
  </conditionalFormatting>
  <conditionalFormatting sqref="K13">
    <cfRule type="expression" dxfId="0" priority="12" stopIfTrue="1">
      <formula>#REF!&lt;&gt;0</formula>
    </cfRule>
  </conditionalFormatting>
  <conditionalFormatting sqref="N13">
    <cfRule type="expression" dxfId="0" priority="15" stopIfTrue="1">
      <formula>#REF!&lt;&gt;0</formula>
    </cfRule>
  </conditionalFormatting>
  <conditionalFormatting sqref="O13">
    <cfRule type="expression" dxfId="0" priority="18" stopIfTrue="1">
      <formula>#REF!&lt;&gt;0</formula>
    </cfRule>
  </conditionalFormatting>
  <conditionalFormatting sqref="K14">
    <cfRule type="expression" dxfId="0" priority="11" stopIfTrue="1">
      <formula>#REF!&lt;&gt;0</formula>
    </cfRule>
  </conditionalFormatting>
  <conditionalFormatting sqref="N14">
    <cfRule type="expression" dxfId="0" priority="14" stopIfTrue="1">
      <formula>#REF!&lt;&gt;0</formula>
    </cfRule>
  </conditionalFormatting>
  <conditionalFormatting sqref="O14">
    <cfRule type="expression" dxfId="0" priority="17" stopIfTrue="1">
      <formula>#REF!&lt;&gt;0</formula>
    </cfRule>
  </conditionalFormatting>
  <conditionalFormatting sqref="K15">
    <cfRule type="expression" dxfId="0" priority="2" stopIfTrue="1">
      <formula>#REF!&lt;&gt;0</formula>
    </cfRule>
  </conditionalFormatting>
  <conditionalFormatting sqref="N15">
    <cfRule type="expression" dxfId="0" priority="3" stopIfTrue="1">
      <formula>#REF!&lt;&gt;0</formula>
    </cfRule>
  </conditionalFormatting>
  <conditionalFormatting sqref="O15">
    <cfRule type="expression" dxfId="0" priority="1" stopIfTrue="1">
      <formula>#REF!&lt;&gt;0</formula>
    </cfRule>
  </conditionalFormatting>
  <conditionalFormatting sqref="N7:N8">
    <cfRule type="expression" dxfId="0" priority="44" stopIfTrue="1">
      <formula>#REF!&lt;&gt;0</formula>
    </cfRule>
  </conditionalFormatting>
  <conditionalFormatting sqref="N10:N11">
    <cfRule type="expression" dxfId="0" priority="61" stopIfTrue="1">
      <formula>#REF!&lt;&gt;0</formula>
    </cfRule>
  </conditionalFormatting>
  <conditionalFormatting sqref="K7:K8 K10:K11">
    <cfRule type="expression" dxfId="0" priority="59" stopIfTrue="1">
      <formula>#REF!&lt;&gt;0</formula>
    </cfRule>
  </conditionalFormatting>
  <conditionalFormatting sqref="O7:O8 O10:O11">
    <cfRule type="expression" dxfId="0" priority="62" stopIfTrue="1">
      <formula>#REF!&lt;&gt;0</formula>
    </cfRule>
  </conditionalFormatting>
  <dataValidations count="2">
    <dataValidation type="decimal" operator="between" allowBlank="1" showInputMessage="1" showErrorMessage="1" promptTitle="输入数据" prompt="不得输入空格、字体、字母" sqref="O3 O7 O8 O9 O10 O13 G14 O14 G15 O11:O12">
      <formula1>-1000000</formula1>
      <formula2>100000000</formula2>
    </dataValidation>
    <dataValidation type="decimal" operator="between" allowBlank="1" showInputMessage="1" showErrorMessage="1" promptTitle="输入数据" prompt="不得输入空格、文字、字母" sqref="G7 K7 N7 G8 K8 N8 G9 K9 N9 G10 K10 N10 K11 N11 G13 K13 N13 K14 N14 K15 N15 O15">
      <formula1>-1000000</formula1>
      <formula2>1000000000</formula2>
    </dataValidation>
  </dataValidations>
  <pageMargins left="0.156944444444444" right="0.118055555555556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opLeftCell="A13" workbookViewId="0">
      <selection activeCell="K22" sqref="K22"/>
    </sheetView>
  </sheetViews>
  <sheetFormatPr defaultColWidth="9" defaultRowHeight="13.5" outlineLevelCol="7"/>
  <cols>
    <col min="1" max="1" width="9" style="8"/>
    <col min="2" max="2" width="11.875" style="8" customWidth="1"/>
    <col min="3" max="3" width="10.375" style="8" customWidth="1"/>
    <col min="4" max="4" width="11.125" style="8" customWidth="1"/>
    <col min="5" max="5" width="10.625" style="8" customWidth="1"/>
    <col min="6" max="6" width="10.5" style="8" customWidth="1"/>
    <col min="7" max="7" width="11" style="8" customWidth="1"/>
    <col min="8" max="8" width="11.375" style="8" customWidth="1"/>
    <col min="9" max="16384" width="9" style="8"/>
  </cols>
  <sheetData>
    <row r="1" s="8" customFormat="1" ht="20.25" spans="1:8">
      <c r="A1" s="9" t="s">
        <v>92</v>
      </c>
      <c r="B1" s="9"/>
      <c r="C1" s="9"/>
      <c r="D1" s="9"/>
      <c r="E1" s="9"/>
      <c r="F1" s="9"/>
      <c r="G1" s="9"/>
      <c r="H1" s="9"/>
    </row>
    <row r="2" s="8" customFormat="1" ht="14.25" spans="1:8">
      <c r="A2" s="4" t="s">
        <v>16</v>
      </c>
      <c r="B2" s="4" t="s">
        <v>46</v>
      </c>
      <c r="C2" s="4" t="s">
        <v>47</v>
      </c>
      <c r="D2" s="4" t="s">
        <v>17</v>
      </c>
      <c r="E2" s="4" t="s">
        <v>48</v>
      </c>
      <c r="F2" s="4" t="s">
        <v>93</v>
      </c>
      <c r="G2" s="4" t="s">
        <v>94</v>
      </c>
      <c r="H2" s="4" t="s">
        <v>28</v>
      </c>
    </row>
    <row r="3" s="8" customFormat="1" ht="14.25" spans="1:8">
      <c r="A3" s="4">
        <v>1</v>
      </c>
      <c r="B3" s="4" t="s">
        <v>71</v>
      </c>
      <c r="C3" s="4">
        <v>141.14</v>
      </c>
      <c r="D3" s="4" t="s">
        <v>70</v>
      </c>
      <c r="E3" s="4">
        <v>4850</v>
      </c>
      <c r="F3" s="4">
        <v>684529</v>
      </c>
      <c r="G3" s="4">
        <v>204529</v>
      </c>
      <c r="H3" s="4" t="s">
        <v>36</v>
      </c>
    </row>
    <row r="4" s="8" customFormat="1" ht="14.25" spans="1:8">
      <c r="A4" s="4">
        <v>2</v>
      </c>
      <c r="B4" s="4" t="s">
        <v>95</v>
      </c>
      <c r="C4" s="4">
        <v>141.17</v>
      </c>
      <c r="D4" s="4" t="s">
        <v>96</v>
      </c>
      <c r="E4" s="4">
        <v>4880</v>
      </c>
      <c r="F4" s="4">
        <v>688763</v>
      </c>
      <c r="G4" s="4">
        <v>20000</v>
      </c>
      <c r="H4" s="4" t="s">
        <v>36</v>
      </c>
    </row>
    <row r="5" s="8" customFormat="1" ht="14.25" spans="1:8">
      <c r="A5" s="4">
        <v>3</v>
      </c>
      <c r="B5" s="4" t="s">
        <v>97</v>
      </c>
      <c r="C5" s="4">
        <v>341.12</v>
      </c>
      <c r="D5" s="4" t="s">
        <v>98</v>
      </c>
      <c r="E5" s="4">
        <v>9498.12</v>
      </c>
      <c r="F5" s="4">
        <v>3240000</v>
      </c>
      <c r="G5" s="4">
        <v>50000</v>
      </c>
      <c r="H5" s="4" t="s">
        <v>69</v>
      </c>
    </row>
    <row r="6" s="8" customFormat="1" ht="14.25" spans="1:8">
      <c r="A6" s="4">
        <v>4</v>
      </c>
      <c r="B6" s="4" t="s">
        <v>99</v>
      </c>
      <c r="C6" s="4">
        <v>341.12</v>
      </c>
      <c r="D6" s="4" t="s">
        <v>98</v>
      </c>
      <c r="E6" s="4">
        <v>9498.12</v>
      </c>
      <c r="F6" s="4">
        <v>3240000</v>
      </c>
      <c r="G6" s="4">
        <v>50000</v>
      </c>
      <c r="H6" s="4" t="s">
        <v>69</v>
      </c>
    </row>
    <row r="7" s="8" customFormat="1" ht="14.25" spans="1:8">
      <c r="A7" s="4">
        <v>5</v>
      </c>
      <c r="B7" s="4" t="s">
        <v>81</v>
      </c>
      <c r="C7" s="4">
        <v>140.62</v>
      </c>
      <c r="D7" s="4" t="s">
        <v>80</v>
      </c>
      <c r="E7" s="4">
        <v>4806.66</v>
      </c>
      <c r="F7" s="4">
        <v>675912</v>
      </c>
      <c r="G7" s="4">
        <v>225912</v>
      </c>
      <c r="H7" s="4" t="s">
        <v>100</v>
      </c>
    </row>
    <row r="8" s="8" customFormat="1" ht="14.25" spans="1:8">
      <c r="A8" s="4">
        <v>6</v>
      </c>
      <c r="B8" s="4" t="s">
        <v>101</v>
      </c>
      <c r="C8" s="4">
        <v>141.17</v>
      </c>
      <c r="D8" s="4" t="s">
        <v>102</v>
      </c>
      <c r="E8" s="4">
        <v>4762.49</v>
      </c>
      <c r="F8" s="4">
        <v>672321</v>
      </c>
      <c r="G8" s="4">
        <v>20000</v>
      </c>
      <c r="H8" s="4" t="s">
        <v>34</v>
      </c>
    </row>
    <row r="9" s="8" customFormat="1" ht="14.25" spans="1:8">
      <c r="A9" s="2"/>
      <c r="B9" s="2"/>
      <c r="C9" s="2"/>
      <c r="D9" s="2"/>
      <c r="E9" s="2"/>
      <c r="F9" s="2">
        <f>SUM(F3:F8)</f>
        <v>9201525</v>
      </c>
      <c r="G9" s="2"/>
      <c r="H9" s="2"/>
    </row>
    <row r="10" s="8" customFormat="1" ht="14.25" spans="1:8">
      <c r="A10" s="10" t="s">
        <v>103</v>
      </c>
      <c r="B10" s="10"/>
      <c r="C10" s="10"/>
      <c r="D10" s="10"/>
      <c r="E10" s="10"/>
      <c r="F10" s="10"/>
      <c r="G10" s="10"/>
      <c r="H10" s="10"/>
    </row>
    <row r="11" s="8" customFormat="1" ht="14.25" spans="1:8">
      <c r="A11" s="2"/>
      <c r="B11" s="2"/>
      <c r="C11" s="2"/>
      <c r="D11" s="2"/>
      <c r="E11" s="2"/>
      <c r="F11" s="2"/>
      <c r="G11" s="2"/>
      <c r="H11" s="2"/>
    </row>
    <row r="12" s="8" customFormat="1" ht="14.25" spans="1:8">
      <c r="A12" s="4" t="s">
        <v>104</v>
      </c>
      <c r="B12" s="4"/>
      <c r="C12" s="4"/>
      <c r="D12" s="4"/>
      <c r="E12" s="4"/>
      <c r="F12" s="4"/>
      <c r="G12" s="4"/>
      <c r="H12" s="4"/>
    </row>
    <row r="13" s="8" customFormat="1" ht="36" spans="1:8">
      <c r="A13" s="4" t="s">
        <v>28</v>
      </c>
      <c r="B13" s="4" t="s">
        <v>105</v>
      </c>
      <c r="C13" s="4" t="s">
        <v>106</v>
      </c>
      <c r="D13" s="4" t="s">
        <v>107</v>
      </c>
      <c r="E13" s="11" t="s">
        <v>108</v>
      </c>
      <c r="F13" s="11" t="s">
        <v>109</v>
      </c>
      <c r="G13" s="12" t="s">
        <v>110</v>
      </c>
      <c r="H13" s="12" t="s">
        <v>111</v>
      </c>
    </row>
    <row r="14" s="8" customFormat="1" ht="14.25" spans="1:8">
      <c r="A14" s="4" t="s">
        <v>36</v>
      </c>
      <c r="B14" s="13">
        <v>137.3</v>
      </c>
      <c r="C14" s="4">
        <v>257.6</v>
      </c>
      <c r="D14" s="13">
        <f>B14/C14</f>
        <v>0.532996894409938</v>
      </c>
      <c r="E14" s="14">
        <v>0.004</v>
      </c>
      <c r="F14" s="14"/>
      <c r="G14" s="14"/>
      <c r="H14" s="14"/>
    </row>
    <row r="15" s="8" customFormat="1" ht="14.25" spans="1:8">
      <c r="A15" s="4" t="s">
        <v>34</v>
      </c>
      <c r="B15" s="4">
        <v>67.2</v>
      </c>
      <c r="C15" s="4">
        <v>257.6</v>
      </c>
      <c r="D15" s="13">
        <f>B15/C15</f>
        <v>0.260869565217391</v>
      </c>
      <c r="E15" s="14">
        <v>0.004</v>
      </c>
      <c r="F15" s="4"/>
      <c r="G15" s="14"/>
      <c r="H15" s="14"/>
    </row>
    <row r="16" s="8" customFormat="1" ht="14.25" spans="1:8">
      <c r="A16" s="4" t="s">
        <v>100</v>
      </c>
      <c r="B16" s="13">
        <v>67.6</v>
      </c>
      <c r="C16" s="4">
        <v>258.6</v>
      </c>
      <c r="D16" s="13">
        <f>B16/C16</f>
        <v>0.261407579273008</v>
      </c>
      <c r="E16" s="14">
        <v>0.004</v>
      </c>
      <c r="F16" s="14"/>
      <c r="G16" s="14"/>
      <c r="H16" s="14"/>
    </row>
    <row r="17" s="8" customFormat="1" ht="14.25" spans="1:8">
      <c r="A17" s="2"/>
      <c r="B17" s="2">
        <f>SUM(B14:B16)</f>
        <v>272.1</v>
      </c>
      <c r="C17" s="2"/>
      <c r="D17" s="2"/>
      <c r="E17" s="2"/>
      <c r="F17" s="2"/>
      <c r="G17" s="2"/>
      <c r="H17" s="2"/>
    </row>
    <row r="18" s="8" customFormat="1" ht="14.25" spans="1:8">
      <c r="A18" s="2"/>
      <c r="B18" s="2"/>
      <c r="C18" s="2"/>
      <c r="D18" s="2"/>
      <c r="E18" s="2"/>
      <c r="F18" s="2"/>
      <c r="G18" s="2"/>
      <c r="H18" s="2"/>
    </row>
    <row r="19" s="8" customFormat="1" ht="14.25" spans="1:8">
      <c r="A19" s="4" t="s">
        <v>112</v>
      </c>
      <c r="B19" s="4"/>
      <c r="C19" s="4"/>
      <c r="D19" s="4"/>
      <c r="E19" s="4"/>
      <c r="F19" s="4"/>
      <c r="G19" s="4"/>
      <c r="H19" s="2"/>
    </row>
    <row r="20" s="8" customFormat="1" ht="38.25" spans="1:8">
      <c r="A20" s="4" t="s">
        <v>28</v>
      </c>
      <c r="B20" s="4" t="s">
        <v>105</v>
      </c>
      <c r="C20" s="4" t="s">
        <v>106</v>
      </c>
      <c r="D20" s="15" t="s">
        <v>107</v>
      </c>
      <c r="E20" s="11" t="s">
        <v>113</v>
      </c>
      <c r="F20" s="11" t="s">
        <v>114</v>
      </c>
      <c r="G20" s="16" t="s">
        <v>115</v>
      </c>
      <c r="H20" s="2"/>
    </row>
    <row r="21" s="8" customFormat="1" ht="14.25" spans="1:8">
      <c r="A21" s="4" t="s">
        <v>69</v>
      </c>
      <c r="B21" s="13">
        <v>648</v>
      </c>
      <c r="C21" s="4">
        <v>390.4</v>
      </c>
      <c r="D21" s="13">
        <f>B21/C21</f>
        <v>1.65983606557377</v>
      </c>
      <c r="E21" s="4"/>
      <c r="F21" s="14"/>
      <c r="G21" s="14">
        <v>0.01</v>
      </c>
      <c r="H21" s="2"/>
    </row>
    <row r="22" s="8" customFormat="1" ht="14.25" spans="1:8">
      <c r="A22" s="2"/>
      <c r="B22" s="2"/>
      <c r="C22" s="2"/>
      <c r="D22" s="2"/>
      <c r="E22" s="2"/>
      <c r="F22" s="2"/>
      <c r="G22" s="2"/>
      <c r="H22" s="2"/>
    </row>
    <row r="23" s="8" customFormat="1" ht="36" spans="1:8">
      <c r="A23" s="4" t="s">
        <v>116</v>
      </c>
      <c r="B23" s="4" t="s">
        <v>117</v>
      </c>
      <c r="C23" s="4" t="s">
        <v>106</v>
      </c>
      <c r="D23" s="4" t="s">
        <v>107</v>
      </c>
      <c r="E23" s="11" t="s">
        <v>118</v>
      </c>
      <c r="F23" s="11" t="s">
        <v>119</v>
      </c>
      <c r="G23" s="12" t="s">
        <v>120</v>
      </c>
      <c r="H23" s="12" t="s">
        <v>121</v>
      </c>
    </row>
    <row r="24" s="8" customFormat="1" ht="14.25" spans="1:8">
      <c r="A24" s="4" t="s">
        <v>30</v>
      </c>
      <c r="B24" s="13">
        <v>204.6</v>
      </c>
      <c r="C24" s="13">
        <v>644</v>
      </c>
      <c r="D24" s="13">
        <f>B24/C24</f>
        <v>0.317701863354037</v>
      </c>
      <c r="E24" s="14">
        <v>0.0002</v>
      </c>
      <c r="F24" s="14"/>
      <c r="G24" s="14"/>
      <c r="H24" s="4"/>
    </row>
    <row r="25" s="8" customFormat="1" ht="14.25" spans="1:8">
      <c r="A25" s="4" t="s">
        <v>25</v>
      </c>
      <c r="B25" s="13">
        <v>67.6</v>
      </c>
      <c r="C25" s="13">
        <v>645</v>
      </c>
      <c r="D25" s="13">
        <f>B25/C25</f>
        <v>0.104806201550388</v>
      </c>
      <c r="E25" s="14">
        <v>0.0002</v>
      </c>
      <c r="F25" s="14"/>
      <c r="G25" s="14"/>
      <c r="H25" s="4"/>
    </row>
    <row r="26" ht="14.25" spans="1:7">
      <c r="A26" s="2"/>
      <c r="B26" s="2"/>
      <c r="C26" s="2"/>
      <c r="D26" s="2"/>
      <c r="E26" s="2"/>
      <c r="F26" s="2"/>
      <c r="G26" s="2"/>
    </row>
    <row r="27" ht="38.25" spans="1:7">
      <c r="A27" s="4" t="s">
        <v>116</v>
      </c>
      <c r="B27" s="4" t="s">
        <v>122</v>
      </c>
      <c r="C27" s="17" t="s">
        <v>106</v>
      </c>
      <c r="D27" s="17" t="s">
        <v>123</v>
      </c>
      <c r="E27" s="11" t="s">
        <v>124</v>
      </c>
      <c r="F27" s="11" t="s">
        <v>125</v>
      </c>
      <c r="G27" s="16" t="s">
        <v>126</v>
      </c>
    </row>
    <row r="28" ht="14.25" spans="1:7">
      <c r="A28" s="4" t="s">
        <v>29</v>
      </c>
      <c r="B28" s="4">
        <v>648</v>
      </c>
      <c r="C28" s="13">
        <v>976</v>
      </c>
      <c r="D28" s="13">
        <f>B28/C28</f>
        <v>0.663934426229508</v>
      </c>
      <c r="E28" s="14"/>
      <c r="F28" s="14">
        <v>0.0015</v>
      </c>
      <c r="G28" s="14"/>
    </row>
    <row r="29" ht="14.25" spans="1:7">
      <c r="A29" s="2"/>
      <c r="B29" s="2"/>
      <c r="C29" s="2"/>
      <c r="D29" s="2"/>
      <c r="E29" s="2"/>
      <c r="F29" s="2"/>
      <c r="G29" s="2"/>
    </row>
    <row r="30" ht="36" spans="1:8">
      <c r="A30" s="4" t="s">
        <v>127</v>
      </c>
      <c r="B30" s="4" t="s">
        <v>117</v>
      </c>
      <c r="C30" s="4" t="s">
        <v>106</v>
      </c>
      <c r="D30" s="4" t="s">
        <v>107</v>
      </c>
      <c r="E30" s="11" t="s">
        <v>128</v>
      </c>
      <c r="F30" s="11" t="s">
        <v>129</v>
      </c>
      <c r="G30" s="12" t="s">
        <v>130</v>
      </c>
      <c r="H30" s="12" t="s">
        <v>131</v>
      </c>
    </row>
    <row r="31" ht="14.25" spans="1:8">
      <c r="A31" s="4" t="s">
        <v>23</v>
      </c>
      <c r="B31" s="13">
        <v>272.1</v>
      </c>
      <c r="C31" s="13">
        <v>644</v>
      </c>
      <c r="D31" s="13">
        <f>B31/C31</f>
        <v>0.422515527950311</v>
      </c>
      <c r="E31" s="14">
        <v>0.0008</v>
      </c>
      <c r="F31" s="14"/>
      <c r="G31" s="14"/>
      <c r="H31" s="18"/>
    </row>
    <row r="32" ht="14.25" spans="1:7">
      <c r="A32" s="2"/>
      <c r="B32" s="2"/>
      <c r="C32" s="2"/>
      <c r="D32" s="2"/>
      <c r="E32" s="2"/>
      <c r="F32" s="2"/>
      <c r="G32" s="2"/>
    </row>
    <row r="33" ht="38.25" spans="1:7">
      <c r="A33" s="4" t="s">
        <v>127</v>
      </c>
      <c r="B33" s="4" t="s">
        <v>122</v>
      </c>
      <c r="C33" s="17" t="s">
        <v>106</v>
      </c>
      <c r="D33" s="17" t="s">
        <v>123</v>
      </c>
      <c r="E33" s="11" t="s">
        <v>132</v>
      </c>
      <c r="F33" s="11" t="s">
        <v>133</v>
      </c>
      <c r="G33" s="16" t="s">
        <v>134</v>
      </c>
    </row>
    <row r="34" ht="14.25" spans="1:7">
      <c r="A34" s="4" t="s">
        <v>23</v>
      </c>
      <c r="B34" s="4">
        <v>648</v>
      </c>
      <c r="C34" s="13">
        <v>976</v>
      </c>
      <c r="D34" s="13">
        <f>B34/C34</f>
        <v>0.663934426229508</v>
      </c>
      <c r="E34" s="14"/>
      <c r="F34" s="14">
        <v>0.002</v>
      </c>
      <c r="G34" s="14"/>
    </row>
    <row r="37" spans="7:8">
      <c r="G37" s="19">
        <v>45115</v>
      </c>
      <c r="H37" s="20"/>
    </row>
  </sheetData>
  <mergeCells count="5">
    <mergeCell ref="A1:H1"/>
    <mergeCell ref="A10:H10"/>
    <mergeCell ref="A12:H12"/>
    <mergeCell ref="A19:G19"/>
    <mergeCell ref="G37:H37"/>
  </mergeCells>
  <pageMargins left="0.472222222222222" right="0.236111111111111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B17" sqref="B17"/>
    </sheetView>
  </sheetViews>
  <sheetFormatPr defaultColWidth="9" defaultRowHeight="14.25" outlineLevelRow="5" outlineLevelCol="4"/>
  <cols>
    <col min="1" max="1" width="6.375" style="1" customWidth="1"/>
    <col min="2" max="2" width="15.25" style="1" customWidth="1"/>
    <col min="3" max="3" width="12.375" style="1" customWidth="1"/>
    <col min="4" max="4" width="11.75" style="1" customWidth="1"/>
    <col min="5" max="5" width="14.875" style="1" customWidth="1"/>
    <col min="6" max="16384" width="9" style="1"/>
  </cols>
  <sheetData>
    <row r="1" s="1" customFormat="1" ht="28" customHeight="1" spans="1:5">
      <c r="A1" s="3" t="s">
        <v>135</v>
      </c>
      <c r="B1" s="3"/>
      <c r="C1" s="3"/>
      <c r="D1" s="3"/>
      <c r="E1" s="3"/>
    </row>
    <row r="2" s="2" customFormat="1" ht="21" customHeight="1" spans="1:5">
      <c r="A2" s="4" t="s">
        <v>16</v>
      </c>
      <c r="B2" s="4" t="s">
        <v>17</v>
      </c>
      <c r="C2" s="4" t="s">
        <v>46</v>
      </c>
      <c r="D2" s="4" t="s">
        <v>136</v>
      </c>
      <c r="E2" s="4" t="s">
        <v>59</v>
      </c>
    </row>
    <row r="3" s="1" customFormat="1" ht="21" customHeight="1" spans="1:5">
      <c r="A3" s="4">
        <v>1</v>
      </c>
      <c r="B3" s="4"/>
      <c r="C3" s="4"/>
      <c r="D3" s="5"/>
      <c r="E3" s="6"/>
    </row>
    <row r="6" s="1" customFormat="1" spans="5:5">
      <c r="E6" s="7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6月工资</vt:lpstr>
      <vt:lpstr>6月回款提成明细</vt:lpstr>
      <vt:lpstr>销售套数</vt:lpstr>
      <vt:lpstr>预抵押证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Fearless</cp:lastModifiedBy>
  <dcterms:created xsi:type="dcterms:W3CDTF">2023-07-01T06:27:00Z</dcterms:created>
  <dcterms:modified xsi:type="dcterms:W3CDTF">2023-10-11T03:03:58Z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124D3A305B36433E8325EE29F419EDB5_13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