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40" windowHeight="11370" activeTab="1"/>
  </bookViews>
  <sheets>
    <sheet name="税金计算明细" sheetId="1" r:id="rId1"/>
    <sheet name="税金汇总" sheetId="2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<sst xmlns="http://schemas.openxmlformats.org/spreadsheetml/2006/main" count="77" uniqueCount="73">
  <si>
    <t>创享供应链管理服务有限公司应交增值税明细表（202309）</t>
  </si>
  <si>
    <t>增值税</t>
  </si>
  <si>
    <t>分类</t>
  </si>
  <si>
    <t>收入名称</t>
  </si>
  <si>
    <t>无票收入</t>
  </si>
  <si>
    <t>开票收入</t>
  </si>
  <si>
    <t>收入合计</t>
  </si>
  <si>
    <t>税率</t>
  </si>
  <si>
    <t>无票应税额</t>
  </si>
  <si>
    <t>开票应税额</t>
  </si>
  <si>
    <t>税额合计</t>
  </si>
  <si>
    <t>价税合计</t>
  </si>
  <si>
    <t>商管运营收入</t>
  </si>
  <si>
    <t>车辆租赁费（简易征税）5%</t>
  </si>
  <si>
    <t>咨询费6%</t>
  </si>
  <si>
    <t>销售服务、动产及不动产（商业租赁）9%</t>
  </si>
  <si>
    <t>商管运营收入小计</t>
  </si>
  <si>
    <t>供应链收入</t>
  </si>
  <si>
    <t>贸易13%</t>
  </si>
  <si>
    <t>钢材</t>
  </si>
  <si>
    <t>饮品</t>
  </si>
  <si>
    <t>抽纸</t>
  </si>
  <si>
    <t>13%小计</t>
  </si>
  <si>
    <t>初级农产品9%</t>
  </si>
  <si>
    <t>猪白条</t>
  </si>
  <si>
    <t>李子</t>
  </si>
  <si>
    <t>杏</t>
  </si>
  <si>
    <t>植物油9%</t>
  </si>
  <si>
    <t>大豆油</t>
  </si>
  <si>
    <t>销售货物9%小计</t>
  </si>
  <si>
    <t>免税农产品0%</t>
  </si>
  <si>
    <t>鸡蛋0%</t>
  </si>
  <si>
    <t>供应链收入小计</t>
  </si>
  <si>
    <t>合计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</si>
  <si>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</si>
  <si>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</si>
  <si>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</si>
  <si>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</si>
  <si>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</si>
  <si>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</si>
  <si>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</si>
  <si>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进项转出：</t>
  </si>
  <si>
    <t>小计：</t>
  </si>
  <si>
    <t>本期应交增值税合计：</t>
  </si>
  <si>
    <t>备注：简易征收的增值税额金额，不可抵减；一般计税中，本期进项大于销项不产生增值税额。</t>
  </si>
  <si>
    <t>创享供应链管理服务有限公司应交税费明细表</t>
  </si>
  <si>
    <t>税目名称</t>
  </si>
  <si>
    <t>期间</t>
  </si>
  <si>
    <t>主营业务收入</t>
  </si>
  <si>
    <t>预收账款</t>
  </si>
  <si>
    <t>计税依据</t>
  </si>
  <si>
    <t>应缴税金</t>
  </si>
  <si>
    <t>备注</t>
  </si>
  <si>
    <t>5%（简易征收）</t>
  </si>
  <si>
    <t>城建税</t>
  </si>
  <si>
    <t>教育费附加</t>
  </si>
  <si>
    <t>地方教育费附加</t>
  </si>
  <si>
    <t>房产税（从租）</t>
  </si>
  <si>
    <t>土地使用税</t>
  </si>
  <si>
    <t>72.26平方</t>
  </si>
  <si>
    <t>16元/平</t>
  </si>
  <si>
    <t>印花税1</t>
  </si>
  <si>
    <t>买卖合同</t>
  </si>
  <si>
    <t>印花税2</t>
  </si>
  <si>
    <t>租赁合同</t>
  </si>
  <si>
    <t>印花税3</t>
  </si>
  <si>
    <t>其他</t>
  </si>
  <si>
    <t>房产税（从价）</t>
  </si>
  <si>
    <t>企业所得税</t>
  </si>
  <si>
    <t>工会经费</t>
  </si>
  <si>
    <t>残保金</t>
  </si>
  <si>
    <t>个人所得税</t>
  </si>
  <si>
    <t xml:space="preserve">合计 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</si>
</sst>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0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9" fontId="2" fillId="0" borderId="1" xfId="1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vertical="center"/>
    </xf>
    <xf numFmtId="9" fontId="2" fillId="0" borderId="1" xfId="11" applyNumberFormat="1" applyFont="1" applyBorder="1" applyAlignment="1">
      <alignment horizontal="center" vertical="center"/>
    </xf>
    <xf numFmtId="0" fontId="2" fillId="0" borderId="1" xfId="11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4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9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2" borderId="1" xfId="0" applyNumberFormat="1" applyFont="1" applyFill="1" applyBorder="1">
      <alignment vertical="center"/>
    </xf>
    <xf numFmtId="176" fontId="5" fillId="4" borderId="1" xfId="0" applyNumberFormat="1" applyFont="1" applyFill="1" applyBorder="1">
      <alignment vertical="center"/>
    </xf>
    <xf numFmtId="176" fontId="0" fillId="0" borderId="1" xfId="0" applyNumberFormat="1" applyFont="1" applyBorder="1">
      <alignment vertical="center"/>
    </xf>
    <xf numFmtId="176" fontId="5" fillId="0" borderId="1" xfId="0" applyNumberFormat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Border="1" applyAlignment="1">
      <alignment horizontal="left" vertical="center"/>
    </xf>
    <xf numFmtId="0" fontId="4" fillId="0" borderId="0" xfId="0" applyFont="1" applyBorder="1">
      <alignment vertical="center"/>
    </xf>
    <xf numFmtId="176" fontId="4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9" fontId="1" fillId="0" borderId="0" xfId="11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ED7D3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var\mobile\Containers\Data\Application\29E0611F-1DDD-4152-A4C9-76455A5DC82D\Documents\WpsQingCache_\205892963\o\LOCAL-68B155DF-70F1-4545-8634-352F3CBD8CE9\n\&#21019;&#20139;&#20379;&#24212;&#38142;&#31246;&#37329;&#35745;&#31639;&#34920;(202306).xlsx\&#21525;&#33993;&#24037;&#20316;&#25991;&#26723;-&#36130;&#21153;&#36164;&#26009;\&#39044;&#32564;&#22686;&#20540;&#31246;&#26126;&#32454;\&#31246;&#37329;&#35745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预缴税金计算表"/>
      <sheetName val="应交税金汇总表"/>
      <sheetName val="企业所得税计算表"/>
      <sheetName val="企业所得税计算表(附表)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39"/>
  <sheetViews>
    <sheetView view="pageLayout" zoomScaleNormal="100" workbookViewId="0">
      <selection activeCell="C1" sqref="C1:L1"/>
    </sheetView>
  </sheetViews>
  <sheetFormatPr defaultColWidth="9.65" defaultRowHeight="13.5"/>
  <cols>
    <col min="1" max="1" width="2.29166666666667" customWidth="1"/>
    <col min="2" max="2" width="2.825" customWidth="1"/>
    <col min="3" max="3" width="8.96666666666667" customWidth="1"/>
    <col min="4" max="4" width="15.9333333333333" style="10" customWidth="1"/>
    <col min="5" max="5" width="16.1666666666667" style="11" customWidth="1"/>
    <col min="6" max="6" width="15.4833333333333" style="12" customWidth="1"/>
    <col min="7" max="8" width="16.9833333333333" style="12" customWidth="1"/>
    <col min="9" max="9" width="4.90833333333333" style="11" customWidth="1"/>
    <col min="10" max="10" width="12.3583333333333" style="13" customWidth="1"/>
    <col min="11" max="11" width="14.4" style="13" customWidth="1"/>
    <col min="12" max="12" width="15" style="13" customWidth="1"/>
    <col min="13" max="13" width="16.025" hidden="1" customWidth="1"/>
    <col min="14" max="14" width="11.5"/>
    <col min="15" max="15" width="14.125"/>
  </cols>
  <sheetData>
    <row r="1" ht="18" customHeight="1" spans="3:12">
      <c r="C1" s="14" t="s">
        <v>0</v>
      </c>
      <c r="D1" s="15"/>
      <c r="E1" s="14"/>
      <c r="F1" s="14"/>
      <c r="G1" s="14"/>
      <c r="H1" s="14"/>
      <c r="I1" s="14"/>
      <c r="J1" s="14"/>
      <c r="K1" s="14"/>
      <c r="L1" s="14"/>
    </row>
    <row r="2" ht="8" hidden="1" customHeight="1"/>
    <row r="3" ht="19" hidden="1" customHeight="1" spans="2:13">
      <c r="B3" s="16" t="s">
        <v>1</v>
      </c>
      <c r="C3" s="17" t="s">
        <v>2</v>
      </c>
      <c r="D3" s="18" t="s">
        <v>3</v>
      </c>
      <c r="E3" s="17"/>
      <c r="F3" s="19" t="s">
        <v>4</v>
      </c>
      <c r="G3" s="19" t="s">
        <v>5</v>
      </c>
      <c r="H3" s="19" t="s">
        <v>6</v>
      </c>
      <c r="I3" s="17" t="s">
        <v>7</v>
      </c>
      <c r="J3" s="19" t="s">
        <v>8</v>
      </c>
      <c r="K3" s="19" t="s">
        <v>9</v>
      </c>
      <c r="L3" s="19" t="s">
        <v>10</v>
      </c>
      <c r="M3" s="55" t="s">
        <v>11</v>
      </c>
    </row>
    <row r="4" ht="24" hidden="1" customHeight="1" spans="2:13">
      <c r="B4" s="16"/>
      <c r="C4" s="17" t="s">
        <v>12</v>
      </c>
      <c r="D4" s="18" t="s">
        <v>13</v>
      </c>
      <c r="E4" s="17"/>
      <c r="F4" s="20">
        <v>0</v>
      </c>
      <c r="G4" s="19">
        <v>0</v>
      </c>
      <c r="H4" s="21">
        <f>F4+G4</f>
        <v>0</v>
      </c>
      <c r="I4" s="56">
        <v>0.05</v>
      </c>
      <c r="J4" s="57">
        <v>0</v>
      </c>
      <c r="K4" s="58">
        <f>G4*I4</f>
        <v>0</v>
      </c>
      <c r="L4" s="59">
        <f>J4+K4</f>
        <v>0</v>
      </c>
      <c r="M4" s="59">
        <f>L4+H4</f>
        <v>0</v>
      </c>
    </row>
    <row r="5" ht="24" hidden="1" customHeight="1" spans="2:13">
      <c r="B5" s="16"/>
      <c r="C5" s="17"/>
      <c r="D5" s="18" t="s">
        <v>14</v>
      </c>
      <c r="E5" s="17"/>
      <c r="F5" s="22"/>
      <c r="G5" s="19">
        <v>0</v>
      </c>
      <c r="H5" s="21">
        <f>F5+G5</f>
        <v>0</v>
      </c>
      <c r="I5" s="56">
        <v>0.06</v>
      </c>
      <c r="J5" s="57"/>
      <c r="K5" s="58">
        <f>G5*I5</f>
        <v>0</v>
      </c>
      <c r="L5" s="59">
        <f>J5+K5</f>
        <v>0</v>
      </c>
      <c r="M5" s="59">
        <f>L5+H5</f>
        <v>0</v>
      </c>
    </row>
    <row r="6" ht="24" hidden="1" customHeight="1" spans="2:13">
      <c r="B6" s="16"/>
      <c r="C6" s="17"/>
      <c r="D6" s="23" t="s">
        <v>15</v>
      </c>
      <c r="E6" s="24"/>
      <c r="F6" s="25"/>
      <c r="G6" s="26">
        <v>0</v>
      </c>
      <c r="H6" s="21">
        <v>0</v>
      </c>
      <c r="I6" s="56">
        <v>0.09</v>
      </c>
      <c r="J6" s="58">
        <f>F6*I6</f>
        <v>0</v>
      </c>
      <c r="K6" s="58">
        <f>G6*I6</f>
        <v>0</v>
      </c>
      <c r="L6" s="59">
        <f>J6+K6</f>
        <v>0</v>
      </c>
      <c r="M6" s="59">
        <f>L6+H6</f>
        <v>0</v>
      </c>
    </row>
    <row r="7" ht="24" hidden="1" customHeight="1" spans="2:13">
      <c r="B7" s="16"/>
      <c r="C7" s="17"/>
      <c r="D7" s="18" t="s">
        <v>16</v>
      </c>
      <c r="E7" s="17"/>
      <c r="F7" s="19">
        <f>SUM(F4:F6)</f>
        <v>0</v>
      </c>
      <c r="G7" s="27">
        <f>SUM(G4:G6)</f>
        <v>0</v>
      </c>
      <c r="H7" s="28">
        <f>SUM(F7:G7)</f>
        <v>0</v>
      </c>
      <c r="I7" s="17"/>
      <c r="J7" s="58">
        <f>SUM(J4:J5)</f>
        <v>0</v>
      </c>
      <c r="K7" s="58">
        <f>SUM(K4:K6)</f>
        <v>0</v>
      </c>
      <c r="L7" s="58"/>
      <c r="M7" s="58"/>
    </row>
    <row r="8" ht="24" customHeight="1" spans="2:13">
      <c r="B8" s="16"/>
      <c r="C8" s="17" t="s">
        <v>17</v>
      </c>
      <c r="D8" s="17" t="s">
        <v>18</v>
      </c>
      <c r="E8" s="17" t="s">
        <v>19</v>
      </c>
      <c r="F8" s="19"/>
      <c r="G8" s="27">
        <v>9626448.37</v>
      </c>
      <c r="H8" s="28">
        <f>F8+G8</f>
        <v>9626448.37</v>
      </c>
      <c r="I8" s="56">
        <v>0.13</v>
      </c>
      <c r="J8" s="58">
        <f>F8*I8</f>
        <v>0</v>
      </c>
      <c r="K8" s="58">
        <v>1251438.26</v>
      </c>
      <c r="L8" s="58">
        <f>J8+K8</f>
        <v>1251438.26</v>
      </c>
      <c r="M8" s="58"/>
    </row>
    <row r="9" ht="24" customHeight="1" spans="2:13">
      <c r="B9" s="16"/>
      <c r="C9" s="17"/>
      <c r="D9" s="17"/>
      <c r="E9" s="17" t="s">
        <v>20</v>
      </c>
      <c r="F9" s="27">
        <f>210.88+135143.36</f>
        <v>135354.24</v>
      </c>
      <c r="G9" s="27">
        <v>210.08</v>
      </c>
      <c r="H9" s="28">
        <f>F9+G9</f>
        <v>135564.32</v>
      </c>
      <c r="I9" s="56">
        <v>0.13</v>
      </c>
      <c r="J9" s="58">
        <f>F9*I9</f>
        <v>17596.0512</v>
      </c>
      <c r="K9" s="58">
        <v>27.32</v>
      </c>
      <c r="L9" s="58">
        <f>J9+K9</f>
        <v>17623.3712</v>
      </c>
      <c r="M9" s="58"/>
    </row>
    <row r="10" ht="24" customHeight="1" spans="2:13">
      <c r="B10" s="16"/>
      <c r="C10" s="17"/>
      <c r="D10" s="17"/>
      <c r="E10" s="17" t="s">
        <v>21</v>
      </c>
      <c r="F10" s="19">
        <v>561450.71</v>
      </c>
      <c r="G10" s="27"/>
      <c r="H10" s="28">
        <f>F10+G10</f>
        <v>561450.71</v>
      </c>
      <c r="I10" s="56">
        <v>0.13</v>
      </c>
      <c r="J10" s="58">
        <f>F10*I10</f>
        <v>72988.5923</v>
      </c>
      <c r="K10" s="58">
        <f>G10*I10</f>
        <v>0</v>
      </c>
      <c r="L10" s="58">
        <f>J10+K10</f>
        <v>72988.5923</v>
      </c>
      <c r="M10" s="58"/>
    </row>
    <row r="11" ht="24" customHeight="1" spans="2:13">
      <c r="B11" s="16"/>
      <c r="C11" s="17"/>
      <c r="D11" s="17" t="s">
        <v>22</v>
      </c>
      <c r="E11" s="17"/>
      <c r="F11" s="19">
        <f>SUM(F8:F10)</f>
        <v>696804.95</v>
      </c>
      <c r="G11" s="19">
        <f>SUM(G8:G10)</f>
        <v>9626658.45</v>
      </c>
      <c r="H11" s="29">
        <f>SUM(H8:H10)</f>
        <v>10323463.4</v>
      </c>
      <c r="I11" s="17"/>
      <c r="J11" s="58">
        <f>SUM(J8:J10)</f>
        <v>90584.6435</v>
      </c>
      <c r="K11" s="58">
        <f>SUM(K8:K10)</f>
        <v>1251465.58</v>
      </c>
      <c r="L11" s="60">
        <f>SUM(L8:L10)</f>
        <v>1342050.2235</v>
      </c>
      <c r="M11" s="58"/>
    </row>
    <row r="12" ht="24" customHeight="1" spans="2:13">
      <c r="B12" s="16"/>
      <c r="C12" s="17"/>
      <c r="D12" s="17" t="s">
        <v>23</v>
      </c>
      <c r="E12" s="17" t="s">
        <v>24</v>
      </c>
      <c r="F12" s="19"/>
      <c r="G12" s="27">
        <f>946379.66+966059.45+878722.77+833756.86</f>
        <v>3624918.74</v>
      </c>
      <c r="H12" s="19">
        <f t="shared" ref="H12:H17" si="0">F12+G12</f>
        <v>3624918.74</v>
      </c>
      <c r="I12" s="56">
        <v>0.09</v>
      </c>
      <c r="J12" s="58">
        <f>F12*I12</f>
        <v>0</v>
      </c>
      <c r="K12" s="58">
        <f>H12*I12</f>
        <v>326242.6866</v>
      </c>
      <c r="L12" s="58">
        <f>J12+K12</f>
        <v>326242.6866</v>
      </c>
      <c r="M12" s="58"/>
    </row>
    <row r="13" ht="24" customHeight="1" spans="2:13">
      <c r="B13" s="16"/>
      <c r="C13" s="17"/>
      <c r="D13" s="17"/>
      <c r="E13" s="17" t="s">
        <v>25</v>
      </c>
      <c r="F13" s="19"/>
      <c r="G13" s="30">
        <v>-12825.69</v>
      </c>
      <c r="H13" s="19">
        <f t="shared" si="0"/>
        <v>-12825.69</v>
      </c>
      <c r="I13" s="56">
        <v>0.09</v>
      </c>
      <c r="J13" s="61"/>
      <c r="K13" s="58">
        <f>G13*I13</f>
        <v>-1154.3121</v>
      </c>
      <c r="L13" s="58">
        <f>J13+K13</f>
        <v>-1154.3121</v>
      </c>
      <c r="M13" s="58"/>
    </row>
    <row r="14" ht="24" customHeight="1" spans="2:13">
      <c r="B14" s="16"/>
      <c r="C14" s="17"/>
      <c r="D14" s="17"/>
      <c r="E14" s="17" t="s">
        <v>26</v>
      </c>
      <c r="F14" s="31"/>
      <c r="G14" s="27">
        <v>39793.58</v>
      </c>
      <c r="H14" s="19">
        <f t="shared" si="0"/>
        <v>39793.58</v>
      </c>
      <c r="I14" s="56">
        <v>0.09</v>
      </c>
      <c r="J14" s="58">
        <f>F13*I14</f>
        <v>0</v>
      </c>
      <c r="K14" s="62">
        <f>G14*I14</f>
        <v>3581.4222</v>
      </c>
      <c r="L14" s="58">
        <f>J14+K14</f>
        <v>3581.4222</v>
      </c>
      <c r="M14" s="58"/>
    </row>
    <row r="15" ht="24" customHeight="1" spans="2:13">
      <c r="B15" s="16"/>
      <c r="C15" s="17"/>
      <c r="D15" s="18" t="s">
        <v>27</v>
      </c>
      <c r="E15" s="17" t="s">
        <v>28</v>
      </c>
      <c r="F15" s="19"/>
      <c r="G15" s="27">
        <v>190.65</v>
      </c>
      <c r="H15" s="19">
        <f t="shared" si="0"/>
        <v>190.65</v>
      </c>
      <c r="I15" s="56">
        <v>0.09</v>
      </c>
      <c r="J15" s="58">
        <f>F14*I15</f>
        <v>0</v>
      </c>
      <c r="K15" s="62">
        <f>G15*I15</f>
        <v>17.1585</v>
      </c>
      <c r="L15" s="58">
        <f>J15+K15</f>
        <v>17.1585</v>
      </c>
      <c r="M15" s="58"/>
    </row>
    <row r="16" ht="24" customHeight="1" spans="2:13">
      <c r="B16" s="16"/>
      <c r="C16" s="17"/>
      <c r="D16" s="23" t="s">
        <v>29</v>
      </c>
      <c r="E16" s="18"/>
      <c r="F16" s="19"/>
      <c r="G16" s="26">
        <f>SUM(G12:G15)</f>
        <v>3652077.28</v>
      </c>
      <c r="H16" s="21">
        <f t="shared" si="0"/>
        <v>3652077.28</v>
      </c>
      <c r="I16" s="56">
        <v>0.09</v>
      </c>
      <c r="J16" s="58">
        <f>F16*I16</f>
        <v>0</v>
      </c>
      <c r="K16" s="58">
        <f>SUM(K12:K15)</f>
        <v>328686.9552</v>
      </c>
      <c r="L16" s="59">
        <f>SUM(L12:L15)</f>
        <v>328686.9552</v>
      </c>
      <c r="M16" s="59">
        <f>L16+H16</f>
        <v>3980764.2352</v>
      </c>
    </row>
    <row r="17" ht="24" customHeight="1" spans="2:13">
      <c r="B17" s="16"/>
      <c r="C17" s="17"/>
      <c r="D17" s="18" t="s">
        <v>30</v>
      </c>
      <c r="E17" s="17" t="s">
        <v>31</v>
      </c>
      <c r="F17" s="19">
        <v>5090033.17</v>
      </c>
      <c r="G17" s="19">
        <f>4489827.39+9010759.28</f>
        <v>13500586.67</v>
      </c>
      <c r="H17" s="21">
        <f t="shared" si="0"/>
        <v>18590619.84</v>
      </c>
      <c r="I17" s="56">
        <v>0</v>
      </c>
      <c r="J17" s="58">
        <f>F17*I17</f>
        <v>0</v>
      </c>
      <c r="K17" s="58">
        <f>G17*I17</f>
        <v>0</v>
      </c>
      <c r="L17" s="59">
        <f>J17+K17</f>
        <v>0</v>
      </c>
      <c r="M17" s="59">
        <f>L17+H17</f>
        <v>18590619.84</v>
      </c>
    </row>
    <row r="18" ht="24" customHeight="1" spans="2:13">
      <c r="B18" s="16"/>
      <c r="C18" s="17"/>
      <c r="D18" s="18" t="s">
        <v>32</v>
      </c>
      <c r="E18" s="17"/>
      <c r="F18" s="19">
        <f>F17+F16+F11</f>
        <v>5786838.12</v>
      </c>
      <c r="G18" s="19">
        <f>G17+G16+G11</f>
        <v>26779322.4</v>
      </c>
      <c r="H18" s="19">
        <f>H17+H16+H11</f>
        <v>32566160.52</v>
      </c>
      <c r="I18" s="19"/>
      <c r="J18" s="19">
        <f>J17+J16+J11</f>
        <v>90584.6435</v>
      </c>
      <c r="K18" s="19">
        <f>K17+K16+K11</f>
        <v>1580152.5352</v>
      </c>
      <c r="L18" s="19">
        <f>L17+L16+L11</f>
        <v>1670737.1787</v>
      </c>
      <c r="M18" s="55"/>
    </row>
    <row r="19" ht="19" customHeight="1" spans="2:13">
      <c r="B19" s="16"/>
      <c r="C19" s="32" t="s">
        <v>33</v>
      </c>
      <c r="D19" s="33"/>
      <c r="E19" s="32"/>
      <c r="F19" s="19">
        <f>F7+F18</f>
        <v>5786838.12</v>
      </c>
      <c r="G19" s="19">
        <f>G7+G18</f>
        <v>26779322.4</v>
      </c>
      <c r="H19" s="19">
        <f>H7+H18+H11</f>
        <v>42889623.92</v>
      </c>
      <c r="I19" s="17"/>
      <c r="J19" s="58">
        <f>J7+J18</f>
        <v>90584.6435</v>
      </c>
      <c r="K19" s="58">
        <f>K7+K18</f>
        <v>1580152.5352</v>
      </c>
      <c r="L19" s="58">
        <f>L18</f>
        <v>1670737.1787</v>
      </c>
      <c r="M19" s="55"/>
    </row>
    <row r="20" ht="9" customHeight="1" spans="2:13">
      <c r="B20" s="34"/>
      <c r="C20" s="35"/>
      <c r="D20" s="36"/>
      <c r="E20" s="35"/>
      <c r="F20" s="37"/>
      <c r="G20" s="37"/>
      <c r="H20" s="37"/>
      <c r="I20" s="63"/>
      <c r="M20" s="64"/>
    </row>
    <row r="21" ht="19" customHeight="1" spans="3:20">
      <c r="C21" s="16" t="s">
        <v>34</v>
      </c>
      <c r="D21" s="38" t="s">
        <v>35</v>
      </c>
      <c r="E21" s="38"/>
      <c r="F21" s="39" t="s">
        <v>36</v>
      </c>
      <c r="O21" s="65"/>
      <c r="P21" s="65"/>
      <c r="Q21" s="70"/>
      <c r="R21" s="70"/>
      <c r="S21" s="70"/>
      <c r="T21" s="65"/>
    </row>
    <row r="22" ht="19" customHeight="1" spans="3:20">
      <c r="C22" s="16"/>
      <c r="D22" s="39" t="s">
        <v>37</v>
      </c>
      <c r="E22" s="40">
        <f>L19</f>
        <v>1670737.1787</v>
      </c>
      <c r="F22" s="41">
        <v>0</v>
      </c>
      <c r="O22" s="65"/>
      <c r="P22" s="65"/>
      <c r="Q22" s="70"/>
      <c r="R22" s="70"/>
      <c r="S22" s="70"/>
      <c r="T22" s="65"/>
    </row>
    <row r="23" ht="16" customHeight="1" spans="3:20">
      <c r="C23" s="16"/>
      <c r="D23" s="42" t="s">
        <v>38</v>
      </c>
      <c r="E23" s="43">
        <v>574349.25</v>
      </c>
      <c r="F23" s="40" t="s">
        <v>39</v>
      </c>
      <c r="O23" s="66"/>
      <c r="P23" s="66"/>
      <c r="Q23" s="71"/>
      <c r="R23" s="72"/>
      <c r="S23" s="73"/>
      <c r="T23" s="72"/>
    </row>
    <row r="24" ht="16" customHeight="1" spans="3:20">
      <c r="C24" s="16"/>
      <c r="D24" s="44" t="s">
        <v>40</v>
      </c>
      <c r="E24" s="44">
        <v>1523261.42</v>
      </c>
      <c r="F24" s="45" t="s">
        <v>39</v>
      </c>
      <c r="O24" s="66"/>
      <c r="P24" s="66"/>
      <c r="Q24" s="71"/>
      <c r="R24" s="72"/>
      <c r="S24" s="73"/>
      <c r="T24" s="72"/>
    </row>
    <row r="25" ht="16" customHeight="1" spans="3:20">
      <c r="C25" s="16"/>
      <c r="D25" s="46" t="s">
        <v>41</v>
      </c>
      <c r="E25" s="47">
        <f>H17/H19*150.34</f>
        <v>65.1652668244147</v>
      </c>
      <c r="F25" s="48" t="s">
        <v>39</v>
      </c>
      <c r="J25" s="67"/>
      <c r="K25" s="68"/>
      <c r="O25" s="66"/>
      <c r="P25" s="66"/>
      <c r="Q25" s="71"/>
      <c r="R25" s="72"/>
      <c r="S25" s="73"/>
      <c r="T25" s="72"/>
    </row>
    <row r="26" ht="16" customHeight="1" spans="3:20">
      <c r="C26" s="49" t="s">
        <v>42</v>
      </c>
      <c r="D26" s="49"/>
      <c r="E26" s="47">
        <v>0</v>
      </c>
      <c r="F26" s="50">
        <f>SUM(F22:F25)</f>
        <v>0</v>
      </c>
      <c r="O26" s="66"/>
      <c r="P26" s="66"/>
      <c r="Q26" s="71"/>
      <c r="R26" s="72"/>
      <c r="S26" s="73"/>
      <c r="T26" s="72"/>
    </row>
    <row r="27" ht="20" customHeight="1" spans="3:20">
      <c r="C27" s="49" t="s">
        <v>43</v>
      </c>
      <c r="D27" s="49"/>
      <c r="E27" s="49">
        <f>E26+F26</f>
        <v>0</v>
      </c>
      <c r="F27" s="49"/>
      <c r="O27" s="69"/>
      <c r="P27" s="69"/>
      <c r="Q27" s="70"/>
      <c r="R27" s="70"/>
      <c r="S27" s="65"/>
      <c r="T27" s="70"/>
    </row>
    <row r="28" ht="17" customHeight="1"/>
    <row r="29" ht="15" customHeight="1" spans="3:8">
      <c r="C29" s="51" t="s">
        <v>44</v>
      </c>
      <c r="D29" s="51"/>
      <c r="E29" s="51"/>
      <c r="F29" s="51"/>
      <c r="G29" s="51"/>
      <c r="H29" s="51"/>
    </row>
    <row r="30" ht="16" customHeight="1" spans="9:12">
      <c r="I30" s="13"/>
      <c r="K30"/>
      <c r="L30"/>
    </row>
    <row r="31" spans="2:12">
      <c r="B31" s="52"/>
      <c r="C31" s="52"/>
      <c r="D31" s="52"/>
      <c r="E31" s="52"/>
      <c r="I31" s="13"/>
      <c r="K31"/>
      <c r="L31"/>
    </row>
    <row r="32" spans="9:12">
      <c r="I32" s="13"/>
      <c r="L32"/>
    </row>
    <row r="34" spans="5:5">
      <c r="E34" s="12"/>
    </row>
    <row r="35" spans="5:5">
      <c r="E35" s="53"/>
    </row>
    <row r="37" ht="16" customHeight="1"/>
    <row r="38" ht="16" customHeight="1"/>
    <row r="39" spans="4:4">
      <c r="D39" s="54"/>
    </row>
  </sheetData>
  <mergeCells count="21">
    <mergeCell ref="C1:L1"/>
    <mergeCell ref="D3:E3"/>
    <mergeCell ref="D4:E4"/>
    <mergeCell ref="D5:E5"/>
    <mergeCell ref="D6:E6"/>
    <mergeCell ref="D7:E7"/>
    <mergeCell ref="D11:E11"/>
    <mergeCell ref="D16:E16"/>
    <mergeCell ref="D18:E18"/>
    <mergeCell ref="C19:E19"/>
    <mergeCell ref="D21:E21"/>
    <mergeCell ref="C26:D26"/>
    <mergeCell ref="C27:D27"/>
    <mergeCell ref="E27:F27"/>
    <mergeCell ref="C29:H29"/>
    <mergeCell ref="B3:B19"/>
    <mergeCell ref="C4:C7"/>
    <mergeCell ref="C8:C18"/>
    <mergeCell ref="C21:C25"/>
    <mergeCell ref="D8:D10"/>
    <mergeCell ref="D12:D14"/>
  </mergeCells>
  <pageMargins left="0.333333333333333" right="0.229166666666667" top="0.385416666666667" bottom="0.458333333333333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18"/>
  <sheetViews>
    <sheetView tabSelected="1" workbookViewId="0">
      <selection activeCell="H19" sqref="H19"/>
    </sheetView>
  </sheetViews>
  <sheetFormatPr defaultColWidth="9.65" defaultRowHeight="13.5"/>
  <cols>
    <col min="1" max="1" width="3.50833333333333" customWidth="1"/>
    <col min="2" max="2" width="13.5" customWidth="1"/>
    <col min="4" max="4" width="11.875" customWidth="1"/>
    <col min="5" max="5" width="10.875" customWidth="1"/>
    <col min="6" max="6" width="18.875" customWidth="1"/>
    <col min="7" max="7" width="12.875" customWidth="1"/>
    <col min="8" max="8" width="12.125" customWidth="1"/>
    <col min="9" max="9" width="8.5" customWidth="1"/>
  </cols>
  <sheetData>
    <row r="2" spans="2:9">
      <c r="B2" s="1" t="s">
        <v>45</v>
      </c>
      <c r="C2" s="1"/>
      <c r="D2" s="1"/>
      <c r="E2" s="1"/>
      <c r="F2" s="1"/>
      <c r="G2" s="1"/>
      <c r="H2" s="1"/>
      <c r="I2" s="1"/>
    </row>
    <row r="3" ht="29" customHeight="1" spans="2:9">
      <c r="B3" s="2" t="s">
        <v>46</v>
      </c>
      <c r="C3" s="3" t="s">
        <v>47</v>
      </c>
      <c r="D3" s="3" t="s">
        <v>48</v>
      </c>
      <c r="E3" s="4" t="s">
        <v>49</v>
      </c>
      <c r="F3" s="4" t="s">
        <v>50</v>
      </c>
      <c r="G3" s="5" t="s">
        <v>7</v>
      </c>
      <c r="H3" s="4" t="s">
        <v>51</v>
      </c>
      <c r="I3" s="3" t="s">
        <v>52</v>
      </c>
    </row>
    <row r="4" ht="29" customHeight="1" spans="2:9">
      <c r="B4" s="2" t="s">
        <v>1</v>
      </c>
      <c r="C4" s="3">
        <v>202308</v>
      </c>
      <c r="D4" s="2"/>
      <c r="E4" s="6">
        <f>[1]预缴税金计算表!N4</f>
        <v>0</v>
      </c>
      <c r="F4" s="6">
        <v>0</v>
      </c>
      <c r="G4" s="5" t="s">
        <v>53</v>
      </c>
      <c r="H4" s="6">
        <f>F4*5%</f>
        <v>0</v>
      </c>
      <c r="I4" s="2"/>
    </row>
    <row r="5" ht="29" customHeight="1" spans="2:9">
      <c r="B5" s="2" t="s">
        <v>54</v>
      </c>
      <c r="C5" s="3">
        <v>202308</v>
      </c>
      <c r="D5" s="2"/>
      <c r="E5" s="6">
        <f>[1]预缴税金计算表!N5</f>
        <v>0</v>
      </c>
      <c r="F5" s="6">
        <v>0</v>
      </c>
      <c r="G5" s="7">
        <v>0.07</v>
      </c>
      <c r="H5" s="6">
        <f>F5*G5</f>
        <v>0</v>
      </c>
      <c r="I5" s="2"/>
    </row>
    <row r="6" ht="29" customHeight="1" spans="2:9">
      <c r="B6" s="2" t="s">
        <v>55</v>
      </c>
      <c r="C6" s="3">
        <v>202308</v>
      </c>
      <c r="D6" s="2"/>
      <c r="E6" s="6">
        <f>[1]预缴税金计算表!N6</f>
        <v>0</v>
      </c>
      <c r="F6" s="6">
        <v>0</v>
      </c>
      <c r="G6" s="7">
        <v>0.03</v>
      </c>
      <c r="H6" s="6">
        <v>0</v>
      </c>
      <c r="I6" s="2"/>
    </row>
    <row r="7" ht="27" customHeight="1" spans="2:9">
      <c r="B7" s="2" t="s">
        <v>56</v>
      </c>
      <c r="C7" s="3">
        <v>202308</v>
      </c>
      <c r="D7" s="2"/>
      <c r="E7" s="6">
        <f>[1]预缴税金计算表!N7</f>
        <v>0</v>
      </c>
      <c r="F7" s="6">
        <v>0</v>
      </c>
      <c r="G7" s="7">
        <v>0.02</v>
      </c>
      <c r="H7" s="6">
        <v>0</v>
      </c>
      <c r="I7" s="2"/>
    </row>
    <row r="8" ht="29" customHeight="1" spans="2:9">
      <c r="B8" s="2" t="s">
        <v>57</v>
      </c>
      <c r="C8" s="3">
        <v>202308</v>
      </c>
      <c r="D8" s="2"/>
      <c r="E8" s="6"/>
      <c r="F8" s="6">
        <f>218197</f>
        <v>218197</v>
      </c>
      <c r="G8" s="8">
        <v>0.12</v>
      </c>
      <c r="H8" s="6">
        <f>F8*G8</f>
        <v>26183.64</v>
      </c>
      <c r="I8" s="2"/>
    </row>
    <row r="9" ht="22" customHeight="1" spans="2:9">
      <c r="B9" s="2" t="s">
        <v>58</v>
      </c>
      <c r="C9" s="3">
        <v>202305</v>
      </c>
      <c r="D9" s="2"/>
      <c r="E9" s="6"/>
      <c r="F9" s="9" t="s">
        <v>59</v>
      </c>
      <c r="G9" s="2" t="s">
        <v>60</v>
      </c>
      <c r="H9" s="6">
        <v>1156.16</v>
      </c>
      <c r="I9" s="2"/>
    </row>
    <row r="10" ht="29" customHeight="1" spans="2:9">
      <c r="B10" s="2" t="s">
        <v>61</v>
      </c>
      <c r="C10" s="3">
        <v>202308</v>
      </c>
      <c r="D10" s="2"/>
      <c r="E10" s="6"/>
      <c r="F10" s="6">
        <f>166806775.69-6327857.52</f>
        <v>160478918.17</v>
      </c>
      <c r="G10" s="8">
        <v>0.0003</v>
      </c>
      <c r="H10" s="6">
        <f>G10*F10</f>
        <v>48143.675451</v>
      </c>
      <c r="I10" s="2" t="s">
        <v>62</v>
      </c>
    </row>
    <row r="11" ht="27" customHeight="1" spans="2:9">
      <c r="B11" s="2" t="s">
        <v>63</v>
      </c>
      <c r="C11" s="3">
        <v>202308</v>
      </c>
      <c r="D11" s="2"/>
      <c r="E11" s="6"/>
      <c r="F11" s="6">
        <v>321625.71</v>
      </c>
      <c r="G11" s="8">
        <v>0.001</v>
      </c>
      <c r="H11" s="6">
        <f>G11*F11</f>
        <v>321.62571</v>
      </c>
      <c r="I11" s="2" t="s">
        <v>64</v>
      </c>
    </row>
    <row r="12" ht="29" hidden="1" customHeight="1" spans="2:9">
      <c r="B12" s="2" t="s">
        <v>65</v>
      </c>
      <c r="C12" s="3">
        <v>202305</v>
      </c>
      <c r="D12" s="2"/>
      <c r="E12" s="6"/>
      <c r="F12" s="6"/>
      <c r="G12" s="5"/>
      <c r="H12" s="6">
        <f>G12*F12</f>
        <v>0</v>
      </c>
      <c r="I12" s="2" t="s">
        <v>66</v>
      </c>
    </row>
    <row r="13" ht="27" customHeight="1" spans="2:9">
      <c r="B13" s="2" t="s">
        <v>67</v>
      </c>
      <c r="C13" s="3">
        <v>202305</v>
      </c>
      <c r="D13" s="2"/>
      <c r="E13" s="6"/>
      <c r="F13" s="6">
        <f>8314694.85*0.52*0.7/2</f>
        <v>1513274.4627</v>
      </c>
      <c r="G13" s="8">
        <v>0.012</v>
      </c>
      <c r="H13" s="6">
        <f>G13*F13</f>
        <v>18159.2935524</v>
      </c>
      <c r="I13" s="2"/>
    </row>
    <row r="14" ht="29" hidden="1" customHeight="1" spans="2:9">
      <c r="B14" s="2" t="s">
        <v>68</v>
      </c>
      <c r="C14" s="3">
        <v>202305</v>
      </c>
      <c r="D14" s="2"/>
      <c r="E14" s="6"/>
      <c r="F14" s="6">
        <v>0</v>
      </c>
      <c r="G14" s="7">
        <v>0.25</v>
      </c>
      <c r="H14" s="6">
        <f t="shared" ref="H12:H15" si="0">F14*G14</f>
        <v>0</v>
      </c>
      <c r="I14" s="2"/>
    </row>
    <row r="15" ht="29" customHeight="1" spans="2:9">
      <c r="B15" s="2" t="s">
        <v>69</v>
      </c>
      <c r="C15" s="3">
        <v>202308</v>
      </c>
      <c r="D15" s="2"/>
      <c r="E15" s="6"/>
      <c r="F15" s="6">
        <v>287327.03</v>
      </c>
      <c r="G15" s="7">
        <v>0.02</v>
      </c>
      <c r="H15" s="6">
        <f t="shared" si="0"/>
        <v>5746.5406</v>
      </c>
      <c r="I15" s="2"/>
    </row>
    <row r="16" ht="29" hidden="1" customHeight="1" spans="2:9">
      <c r="B16" s="2" t="s">
        <v>70</v>
      </c>
      <c r="C16" s="3">
        <v>202305</v>
      </c>
      <c r="D16" s="2"/>
      <c r="E16" s="6"/>
      <c r="F16" s="6"/>
      <c r="G16" s="7">
        <v>0.02</v>
      </c>
      <c r="H16" s="6">
        <v>0</v>
      </c>
      <c r="I16" s="2"/>
    </row>
    <row r="17" ht="29" customHeight="1" spans="2:9">
      <c r="B17" s="2" t="s">
        <v>71</v>
      </c>
      <c r="C17" s="3">
        <v>202308</v>
      </c>
      <c r="D17" s="2"/>
      <c r="E17" s="6"/>
      <c r="F17" s="6">
        <v>65629.03</v>
      </c>
      <c r="G17" s="8"/>
      <c r="H17" s="6">
        <v>2271.25</v>
      </c>
      <c r="I17" s="2"/>
    </row>
    <row r="18" ht="29" customHeight="1" spans="2:9">
      <c r="B18" s="2" t="s">
        <v>72</v>
      </c>
      <c r="C18" s="3"/>
      <c r="D18" s="2"/>
      <c r="E18" s="6"/>
      <c r="F18" s="6"/>
      <c r="G18" s="5"/>
      <c r="H18" s="6">
        <f>SUM(H4:H17)</f>
        <v>101982.1853134</v>
      </c>
      <c r="I18" s="2"/>
    </row>
  </sheetData>
  <mergeCells count="1">
    <mergeCell ref="B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税金计算明细</vt:lpstr>
      <vt:lpstr>税金汇总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Fearless</cp:lastModifiedBy>
  <dcterms:created xsi:type="dcterms:W3CDTF">2023-01-10T11:08:00Z</dcterms:created>
  <dcterms:modified xsi:type="dcterms:W3CDTF">2023-10-23T03:33:51Z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42C300F7C6C84C129002FCD9B41C8A38_13</vt:lpwstr>
  </property>
  <property fmtid="{D5CDD505-2E9C-101B-9397-08002B2CF9AE}" pid="5" name="KSOProductBuildVer">
    <vt:lpwstr>2052-11.1.0.14309</vt:lpwstr>
  </property>
  <property fmtid="{D5CDD505-2E9C-101B-9397-08002B2CF9AE}" pid="6" name="KSOReadingLayout">
    <vt:bool>true</vt:bool>
  </property>
</Properties>
</file>