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30" windowHeight="11385"/>
  </bookViews>
  <sheets>
    <sheet name="5月工资" sheetId="1" r:id="rId1"/>
    <sheet name="5月回款提成明细" sheetId="3" r:id="rId2"/>
    <sheet name="销售套数" sheetId="4" r:id="rId3"/>
    <sheet name="预抵押证" sheetId="5" r:id="rId4"/>
  </sheets>
  <externalReferences>
    <externalReference r:id="rId5"/>
  </externalReferences>
  <definedNames>
    <definedName name="_xlnm._FilterDatabase" localSheetId="1" hidden="1">'5月回款提成明细'!$6:$21</definedName>
  </definedNames>
  <calcPr calcId="144525"/>
</workbook>
</file>

<file path=xl/sharedStrings.xml><?xml version="1.0" encoding="utf-8"?>
<sst xmlns="http://schemas.openxmlformats.org/spreadsheetml/2006/main" count="200" uniqueCount="127">
  <si>
    <t>通力房产沁园春·锦销售部5月份提成</t>
  </si>
  <si>
    <t>2023/5/1-2023/5/31</t>
  </si>
  <si>
    <t>5月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</si>
  <si>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</si>
  <si>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</si>
  <si>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</si>
  <si>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</si>
  <si>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</si>
  <si>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</si>
  <si>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</si>
  <si>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</si>
  <si>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</si>
  <si>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</si>
  <si>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</si>
  <si>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</si>
  <si>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</si>
  <si>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</si>
  <si>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</si>
  <si>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</si>
  <si>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</si>
  <si>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</si>
  <si>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</si>
  <si>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</si>
  <si>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王玉慧</t>
  </si>
  <si>
    <t>销售经理</t>
  </si>
  <si>
    <t>闫金秀</t>
  </si>
  <si>
    <t>销售主管</t>
  </si>
  <si>
    <t>霍苒</t>
  </si>
  <si>
    <t>置业顾问</t>
  </si>
  <si>
    <t>肖陶丽</t>
  </si>
  <si>
    <t>赵江龙</t>
  </si>
  <si>
    <t>王珂珂</t>
  </si>
  <si>
    <t>已离职</t>
  </si>
  <si>
    <t>林欢欢</t>
  </si>
  <si>
    <t>刘宁宁</t>
  </si>
  <si>
    <t>李秀莲</t>
  </si>
  <si>
    <t>米云鹤</t>
  </si>
  <si>
    <t>潘亦玹</t>
  </si>
  <si>
    <t>张玉琴</t>
  </si>
  <si>
    <t>连阵阵</t>
  </si>
  <si>
    <t>张新艳</t>
  </si>
  <si>
    <t>按揭专员</t>
  </si>
  <si>
    <t>合计：</t>
  </si>
  <si>
    <t>制表人：王慧</t>
  </si>
  <si>
    <t>财务审核：</t>
  </si>
  <si>
    <t>沁春锦苑销售及回款月报表二期(5月）</t>
  </si>
  <si>
    <t>房号</t>
  </si>
  <si>
    <t>面积</t>
  </si>
  <si>
    <t>单价</t>
  </si>
  <si>
    <t>销售总价</t>
  </si>
  <si>
    <t>本月回款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</si>
  <si>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</si>
  <si>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</si>
  <si>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</si>
  <si>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</si>
  <si>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</si>
  <si>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</si>
  <si>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</si>
  <si>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</si>
  <si>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</si>
  <si>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提成</t>
  </si>
  <si>
    <t>主管总提</t>
  </si>
  <si>
    <t>王晓东</t>
  </si>
  <si>
    <t>11-2-202</t>
  </si>
  <si>
    <t>商贷</t>
  </si>
  <si>
    <t>赵江龙6</t>
  </si>
  <si>
    <t>2023.4.12</t>
  </si>
  <si>
    <t>沁春锦苑销售及回款月报表三期(5月）</t>
  </si>
  <si>
    <t>汪天平</t>
  </si>
  <si>
    <t>18-1-1701</t>
  </si>
  <si>
    <t>20230003842</t>
  </si>
  <si>
    <t>吴亚群</t>
  </si>
  <si>
    <t>18-2-1501</t>
  </si>
  <si>
    <t>20230004322</t>
  </si>
  <si>
    <t>童宣河</t>
  </si>
  <si>
    <t>18-2-1401</t>
  </si>
  <si>
    <t>公积金贷款</t>
  </si>
  <si>
    <t>赵江龙5</t>
  </si>
  <si>
    <t>郑学寅</t>
  </si>
  <si>
    <t>18-1-1402</t>
  </si>
  <si>
    <t>但柒</t>
  </si>
  <si>
    <t>18-2-1702</t>
  </si>
  <si>
    <t>刘宁宁6</t>
  </si>
  <si>
    <t>段宝山</t>
  </si>
  <si>
    <t>22-1-401</t>
  </si>
  <si>
    <t>20230002349</t>
  </si>
  <si>
    <t>金香茹</t>
  </si>
  <si>
    <t>18-2-1602</t>
  </si>
  <si>
    <t>王永</t>
  </si>
  <si>
    <t>21-1-802</t>
  </si>
  <si>
    <t>202300 03867</t>
  </si>
  <si>
    <t>刘天坤</t>
  </si>
  <si>
    <t>22-2-1302</t>
  </si>
  <si>
    <t>霍洪霞</t>
  </si>
  <si>
    <t>王丽燕</t>
  </si>
  <si>
    <t>14-2-101</t>
  </si>
  <si>
    <t>20230004110</t>
  </si>
  <si>
    <t>郭宏阳</t>
  </si>
  <si>
    <t>22-2-202</t>
  </si>
  <si>
    <t>米云鹤6</t>
  </si>
  <si>
    <t>沁园春锦5月份销售明细</t>
  </si>
  <si>
    <t>总价</t>
  </si>
  <si>
    <t>已付房款</t>
  </si>
  <si>
    <t>26-2-101</t>
  </si>
  <si>
    <t>蔡欣耕</t>
  </si>
  <si>
    <t>18-1-1801</t>
  </si>
  <si>
    <t>崔作林</t>
  </si>
  <si>
    <t>22-2-1701</t>
  </si>
  <si>
    <t>赵学智</t>
  </si>
  <si>
    <t>22-1-1702</t>
  </si>
  <si>
    <t>王俊锋</t>
  </si>
  <si>
    <t>月销售任务住宅：644万；上浮20%人均任务257.6万；商业：976万；上浮20%人人均任务390.4万</t>
  </si>
  <si>
    <t>住宅任务完成情况</t>
  </si>
  <si>
    <t>销售金额</t>
  </si>
  <si>
    <t>销售任务</t>
  </si>
  <si>
    <t>销售达成率</t>
  </si>
  <si>
    <t>达成率＜80%，
0.4%计佣</t>
  </si>
  <si>
    <t>80%≤达成率＜100%，
0.5%计佣</t>
  </si>
  <si>
    <r>
      <rPr>
        <sz val="9"/>
        <rFont val="宋体"/>
        <charset val="134"/>
      </rPr>
      <t>达成率</t>
    </r>
    <r>
      <rPr>
        <sz val="9"/>
        <rFont val="Arial"/>
        <charset val="134"/>
      </rPr>
      <t>≥</t>
    </r>
    <r>
      <rPr>
        <sz val="9"/>
        <rFont val="宋体"/>
        <charset val="134"/>
      </rPr>
      <t>100%，</t>
    </r>
    <r>
      <rPr>
        <sz val="10"/>
        <rFont val="宋体"/>
        <charset val="134"/>
      </rPr>
      <t xml:space="preserve">
0.6%计佣</t>
    </r>
  </si>
  <si>
    <t>主管</t>
  </si>
  <si>
    <t>住宅销售额</t>
  </si>
  <si>
    <t>住宅销售达成率</t>
  </si>
  <si>
    <t>达成率＜80%，
0.04%计佣</t>
  </si>
  <si>
    <t>80%≤达成率＜100%，
0.05%计佣</t>
  </si>
  <si>
    <r>
      <rPr>
        <sz val="9"/>
        <rFont val="宋体"/>
        <charset val="134"/>
      </rPr>
      <t>达成率</t>
    </r>
    <r>
      <rPr>
        <sz val="9"/>
        <rFont val="Arial"/>
        <charset val="134"/>
      </rPr>
      <t>≥</t>
    </r>
    <r>
      <rPr>
        <sz val="9"/>
        <rFont val="宋体"/>
        <charset val="134"/>
      </rPr>
      <t>100%，</t>
    </r>
    <r>
      <rPr>
        <sz val="10"/>
        <rFont val="宋体"/>
        <charset val="134"/>
      </rPr>
      <t xml:space="preserve">
0.06%计佣</t>
    </r>
  </si>
  <si>
    <t>5月预抵押证明细</t>
  </si>
  <si>
    <t>日期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</si>
</sst>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  <numFmt numFmtId="179" formatCode="yyyy/m/d;@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5" fillId="17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31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79" fontId="6" fillId="2" borderId="1" xfId="8" applyNumberFormat="1" applyFont="1" applyFill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Fill="1" applyBorder="1" applyAlignment="1">
      <alignment horizontal="center" vertical="center"/>
    </xf>
    <xf numFmtId="10" fontId="0" fillId="0" borderId="1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177" fontId="3" fillId="5" borderId="1" xfId="0" applyNumberFormat="1" applyFont="1" applyFill="1" applyBorder="1" applyAlignment="1">
      <alignment horizontal="center" vertical="center"/>
    </xf>
    <xf numFmtId="177" fontId="3" fillId="6" borderId="6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5&#26376;&#24037;&#36164;&#25552;&#2510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5月工资"/>
      <sheetName val="5月回款提成明细"/>
      <sheetName val="5月销售明细"/>
      <sheetName val="入会明细"/>
      <sheetName val="预抵押证"/>
      <sheetName val="5月销售销售系统明细"/>
      <sheetName val="扣除"/>
    </sheetNames>
    <sheetDataSet>
      <sheetData sheetId="0">
        <row r="23">
          <cell r="L23">
            <v>120502.95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workbookViewId="0">
      <pane xSplit="2" topLeftCell="G1" activePane="topRight" state="frozen"/>
      <selection/>
      <selection pane="topRight" activeCell="O2" sqref="O$1:O$1048576"/>
    </sheetView>
  </sheetViews>
  <sheetFormatPr defaultColWidth="9" defaultRowHeight="13.5"/>
  <cols>
    <col min="1" max="1" width="5" style="8" customWidth="1"/>
    <col min="2" max="3" width="9" style="8"/>
    <col min="4" max="7" width="4.875" style="8" customWidth="1"/>
    <col min="8" max="11" width="6.875" style="8" customWidth="1"/>
    <col min="12" max="14" width="6.875" style="8" hidden="1" customWidth="1"/>
    <col min="15" max="15" width="12.625" style="8" customWidth="1"/>
    <col min="16" max="16" width="8.25" style="8" customWidth="1"/>
    <col min="17" max="17" width="8.375" style="8" hidden="1" customWidth="1"/>
    <col min="18" max="18" width="8.875" style="8" customWidth="1"/>
    <col min="19" max="19" width="7.125" style="8" hidden="1" customWidth="1"/>
    <col min="20" max="20" width="10.1666666666667" style="8" customWidth="1"/>
    <col min="21" max="16384" width="9" style="8"/>
  </cols>
  <sheetData>
    <row r="1" s="8" customFormat="1" ht="33" customHeight="1" spans="1:20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45"/>
      <c r="R1" s="33"/>
      <c r="S1" s="33"/>
      <c r="T1" s="33"/>
    </row>
    <row r="2" s="8" customFormat="1" ht="24" spans="1:20">
      <c r="A2" s="12" t="s">
        <v>1</v>
      </c>
      <c r="B2" s="12"/>
      <c r="C2" s="12"/>
      <c r="D2" s="12"/>
      <c r="E2" s="12"/>
      <c r="F2" s="12"/>
      <c r="G2" s="12" t="s">
        <v>2</v>
      </c>
      <c r="H2" s="34" t="s">
        <v>3</v>
      </c>
      <c r="I2" s="34" t="s">
        <v>4</v>
      </c>
      <c r="J2" s="34" t="s">
        <v>5</v>
      </c>
      <c r="K2" s="34" t="s">
        <v>6</v>
      </c>
      <c r="L2" s="40" t="s">
        <v>7</v>
      </c>
      <c r="M2" s="40" t="s">
        <v>8</v>
      </c>
      <c r="N2" s="40" t="s">
        <v>9</v>
      </c>
      <c r="O2" s="34" t="s">
        <v>10</v>
      </c>
      <c r="P2" s="34" t="s">
        <v>11</v>
      </c>
      <c r="Q2" s="46" t="s">
        <v>12</v>
      </c>
      <c r="R2" s="47" t="s">
        <v>13</v>
      </c>
      <c r="S2" s="12" t="s">
        <v>14</v>
      </c>
      <c r="T2" s="12" t="s">
        <v>15</v>
      </c>
    </row>
    <row r="3" s="8" customFormat="1" ht="36.95" customHeight="1" spans="1:20">
      <c r="A3" s="12" t="s">
        <v>16</v>
      </c>
      <c r="B3" s="12" t="s">
        <v>17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35"/>
      <c r="I3" s="35"/>
      <c r="J3" s="35"/>
      <c r="K3" s="35"/>
      <c r="L3" s="41"/>
      <c r="M3" s="41"/>
      <c r="N3" s="41"/>
      <c r="O3" s="35"/>
      <c r="P3" s="35"/>
      <c r="Q3" s="48"/>
      <c r="R3" s="47"/>
      <c r="S3" s="12"/>
      <c r="T3" s="12"/>
    </row>
    <row r="4" s="8" customFormat="1" ht="21.95" customHeight="1" spans="1:20">
      <c r="A4" s="36">
        <v>1</v>
      </c>
      <c r="B4" s="36" t="s">
        <v>23</v>
      </c>
      <c r="C4" s="36" t="s">
        <v>24</v>
      </c>
      <c r="D4" s="36"/>
      <c r="E4" s="36"/>
      <c r="F4" s="36"/>
      <c r="G4" s="36"/>
      <c r="H4" s="36">
        <v>620</v>
      </c>
      <c r="I4" s="36"/>
      <c r="J4" s="36">
        <v>4396.2</v>
      </c>
      <c r="K4" s="36"/>
      <c r="L4" s="42"/>
      <c r="M4" s="42"/>
      <c r="N4" s="42"/>
      <c r="O4" s="42">
        <f>K4+J4+I4+H4</f>
        <v>5016.2</v>
      </c>
      <c r="P4" s="43"/>
      <c r="Q4" s="49">
        <v>1969.2</v>
      </c>
      <c r="R4" s="50">
        <f>O4-P4</f>
        <v>5016.2</v>
      </c>
      <c r="S4" s="42"/>
      <c r="T4" s="51">
        <f>R4-S4</f>
        <v>5016.2</v>
      </c>
    </row>
    <row r="5" s="8" customFormat="1" ht="21.95" customHeight="1" spans="1:20">
      <c r="A5" s="36">
        <v>2</v>
      </c>
      <c r="B5" s="36" t="s">
        <v>25</v>
      </c>
      <c r="C5" s="36" t="s">
        <v>26</v>
      </c>
      <c r="D5" s="36"/>
      <c r="E5" s="36"/>
      <c r="F5" s="36"/>
      <c r="G5" s="36"/>
      <c r="H5" s="36"/>
      <c r="I5" s="36"/>
      <c r="J5" s="36"/>
      <c r="K5" s="36"/>
      <c r="L5" s="42"/>
      <c r="M5" s="42"/>
      <c r="N5" s="42"/>
      <c r="O5" s="42">
        <f t="shared" ref="O5:O17" si="0">K5+J5+I5+H5</f>
        <v>0</v>
      </c>
      <c r="P5" s="43"/>
      <c r="Q5" s="49">
        <v>2124.75</v>
      </c>
      <c r="R5" s="50">
        <f>O5-P5</f>
        <v>0</v>
      </c>
      <c r="S5" s="42"/>
      <c r="T5" s="51">
        <f t="shared" ref="T5:T17" si="1">R5-S5</f>
        <v>0</v>
      </c>
    </row>
    <row r="6" s="8" customFormat="1" ht="21.95" customHeight="1" spans="1:20">
      <c r="A6" s="36">
        <v>3</v>
      </c>
      <c r="B6" s="37" t="s">
        <v>27</v>
      </c>
      <c r="C6" s="36" t="s">
        <v>28</v>
      </c>
      <c r="D6" s="36"/>
      <c r="E6" s="36"/>
      <c r="F6" s="36"/>
      <c r="G6" s="36">
        <v>1</v>
      </c>
      <c r="H6" s="36"/>
      <c r="I6" s="36"/>
      <c r="J6" s="36">
        <v>2164</v>
      </c>
      <c r="K6" s="36"/>
      <c r="L6" s="42"/>
      <c r="M6" s="42"/>
      <c r="N6" s="42"/>
      <c r="O6" s="42">
        <f t="shared" si="0"/>
        <v>2164</v>
      </c>
      <c r="P6" s="43">
        <f>J6*0.05</f>
        <v>108.2</v>
      </c>
      <c r="Q6" s="49">
        <v>2584.95</v>
      </c>
      <c r="R6" s="50">
        <f>O6-P6</f>
        <v>2055.8</v>
      </c>
      <c r="S6" s="42"/>
      <c r="T6" s="51">
        <f>R6-S6</f>
        <v>2055.8</v>
      </c>
    </row>
    <row r="7" s="8" customFormat="1" ht="21.95" customHeight="1" spans="1:20">
      <c r="A7" s="36">
        <v>4</v>
      </c>
      <c r="B7" s="36" t="s">
        <v>29</v>
      </c>
      <c r="C7" s="36" t="s">
        <v>28</v>
      </c>
      <c r="D7" s="36"/>
      <c r="E7" s="36"/>
      <c r="F7" s="36"/>
      <c r="G7" s="36"/>
      <c r="H7" s="36"/>
      <c r="I7" s="36"/>
      <c r="J7" s="36">
        <v>1480</v>
      </c>
      <c r="K7" s="36">
        <v>313.6</v>
      </c>
      <c r="L7" s="42"/>
      <c r="M7" s="42"/>
      <c r="N7" s="42"/>
      <c r="O7" s="42">
        <f t="shared" si="0"/>
        <v>1793.6</v>
      </c>
      <c r="P7" s="43">
        <f t="shared" ref="P7:P16" si="2">J7*0.05</f>
        <v>74</v>
      </c>
      <c r="Q7" s="49">
        <v>2031.55</v>
      </c>
      <c r="R7" s="50">
        <f t="shared" ref="R5:R17" si="3">O7-P7</f>
        <v>1719.6</v>
      </c>
      <c r="S7" s="42"/>
      <c r="T7" s="51">
        <f t="shared" si="1"/>
        <v>1719.6</v>
      </c>
    </row>
    <row r="8" s="8" customFormat="1" ht="21.95" customHeight="1" spans="1:20">
      <c r="A8" s="36">
        <v>5</v>
      </c>
      <c r="B8" s="36" t="s">
        <v>30</v>
      </c>
      <c r="C8" s="36" t="s">
        <v>26</v>
      </c>
      <c r="D8" s="36"/>
      <c r="E8" s="36"/>
      <c r="F8" s="36"/>
      <c r="G8" s="36"/>
      <c r="H8" s="36">
        <v>3720</v>
      </c>
      <c r="I8" s="36"/>
      <c r="J8" s="36">
        <v>5109</v>
      </c>
      <c r="K8" s="36">
        <v>1047.55</v>
      </c>
      <c r="L8" s="42"/>
      <c r="M8" s="42"/>
      <c r="N8" s="42"/>
      <c r="O8" s="42">
        <f t="shared" si="0"/>
        <v>9876.55</v>
      </c>
      <c r="P8" s="43">
        <f t="shared" si="2"/>
        <v>255.45</v>
      </c>
      <c r="Q8" s="49">
        <v>657.1</v>
      </c>
      <c r="R8" s="50">
        <f t="shared" si="3"/>
        <v>9621.1</v>
      </c>
      <c r="S8" s="42"/>
      <c r="T8" s="51">
        <f t="shared" si="1"/>
        <v>9621.1</v>
      </c>
    </row>
    <row r="9" s="8" customFormat="1" ht="21.95" customHeight="1" spans="1:21">
      <c r="A9" s="37">
        <v>6</v>
      </c>
      <c r="B9" s="36" t="s">
        <v>31</v>
      </c>
      <c r="C9" s="36" t="s">
        <v>28</v>
      </c>
      <c r="D9" s="36"/>
      <c r="E9" s="36"/>
      <c r="F9" s="36"/>
      <c r="G9" s="36"/>
      <c r="H9" s="36"/>
      <c r="I9" s="36"/>
      <c r="J9" s="36"/>
      <c r="K9" s="42"/>
      <c r="L9" s="42"/>
      <c r="M9" s="42"/>
      <c r="N9" s="42"/>
      <c r="O9" s="42">
        <f t="shared" si="0"/>
        <v>0</v>
      </c>
      <c r="P9" s="43">
        <f t="shared" si="2"/>
        <v>0</v>
      </c>
      <c r="Q9" s="49">
        <v>1835.3</v>
      </c>
      <c r="R9" s="50">
        <f t="shared" si="3"/>
        <v>0</v>
      </c>
      <c r="S9" s="42"/>
      <c r="T9" s="51">
        <f t="shared" si="1"/>
        <v>0</v>
      </c>
      <c r="U9" s="8" t="s">
        <v>32</v>
      </c>
    </row>
    <row r="10" s="8" customFormat="1" ht="21.95" customHeight="1" spans="1:21">
      <c r="A10" s="37">
        <v>7</v>
      </c>
      <c r="B10" s="36" t="s">
        <v>33</v>
      </c>
      <c r="C10" s="36" t="s">
        <v>28</v>
      </c>
      <c r="D10" s="36"/>
      <c r="E10" s="36"/>
      <c r="F10" s="36"/>
      <c r="G10" s="36">
        <v>2</v>
      </c>
      <c r="H10" s="36"/>
      <c r="I10" s="36"/>
      <c r="J10" s="36"/>
      <c r="K10" s="36"/>
      <c r="L10" s="42"/>
      <c r="M10" s="42"/>
      <c r="N10" s="42"/>
      <c r="O10" s="42">
        <f t="shared" si="0"/>
        <v>0</v>
      </c>
      <c r="P10" s="43">
        <f t="shared" si="2"/>
        <v>0</v>
      </c>
      <c r="Q10" s="49">
        <v>958.8</v>
      </c>
      <c r="R10" s="50">
        <f t="shared" si="3"/>
        <v>0</v>
      </c>
      <c r="S10" s="42"/>
      <c r="T10" s="51">
        <f t="shared" si="1"/>
        <v>0</v>
      </c>
      <c r="U10" s="8" t="s">
        <v>32</v>
      </c>
    </row>
    <row r="11" s="8" customFormat="1" ht="21.95" customHeight="1" spans="1:20">
      <c r="A11" s="36">
        <v>8</v>
      </c>
      <c r="B11" s="36" t="s">
        <v>34</v>
      </c>
      <c r="C11" s="36" t="s">
        <v>28</v>
      </c>
      <c r="D11" s="36"/>
      <c r="E11" s="36"/>
      <c r="F11" s="36"/>
      <c r="G11" s="36">
        <v>1</v>
      </c>
      <c r="H11" s="36"/>
      <c r="I11" s="36"/>
      <c r="J11" s="36">
        <v>5235.2</v>
      </c>
      <c r="K11" s="36"/>
      <c r="L11" s="42"/>
      <c r="M11" s="42"/>
      <c r="N11" s="42"/>
      <c r="O11" s="42">
        <f t="shared" si="0"/>
        <v>5235.2</v>
      </c>
      <c r="P11" s="43">
        <f t="shared" si="2"/>
        <v>261.76</v>
      </c>
      <c r="Q11" s="49">
        <v>1304.26</v>
      </c>
      <c r="R11" s="50">
        <f t="shared" si="3"/>
        <v>4973.44</v>
      </c>
      <c r="S11" s="42"/>
      <c r="T11" s="51">
        <f t="shared" si="1"/>
        <v>4973.44</v>
      </c>
    </row>
    <row r="12" s="8" customFormat="1" ht="21.95" customHeight="1" spans="1:20">
      <c r="A12" s="36">
        <v>9</v>
      </c>
      <c r="B12" s="36" t="s">
        <v>35</v>
      </c>
      <c r="C12" s="36" t="s">
        <v>28</v>
      </c>
      <c r="D12" s="36"/>
      <c r="E12" s="36"/>
      <c r="F12" s="36"/>
      <c r="G12" s="36"/>
      <c r="H12" s="36"/>
      <c r="I12" s="36"/>
      <c r="J12" s="36"/>
      <c r="K12" s="36"/>
      <c r="L12" s="42"/>
      <c r="M12" s="42"/>
      <c r="N12" s="42"/>
      <c r="O12" s="42">
        <f t="shared" si="0"/>
        <v>0</v>
      </c>
      <c r="P12" s="43">
        <f t="shared" si="2"/>
        <v>0</v>
      </c>
      <c r="Q12" s="49">
        <v>1841.25</v>
      </c>
      <c r="R12" s="50">
        <f t="shared" si="3"/>
        <v>0</v>
      </c>
      <c r="S12" s="42"/>
      <c r="T12" s="51">
        <f t="shared" si="1"/>
        <v>0</v>
      </c>
    </row>
    <row r="13" s="8" customFormat="1" ht="21.95" customHeight="1" spans="1:20">
      <c r="A13" s="36">
        <v>10</v>
      </c>
      <c r="B13" s="36" t="s">
        <v>36</v>
      </c>
      <c r="C13" s="36" t="s">
        <v>28</v>
      </c>
      <c r="D13" s="36"/>
      <c r="E13" s="36"/>
      <c r="F13" s="36"/>
      <c r="G13" s="36">
        <v>1</v>
      </c>
      <c r="H13" s="36"/>
      <c r="I13" s="36">
        <v>1781.7</v>
      </c>
      <c r="J13" s="36">
        <v>2748</v>
      </c>
      <c r="K13" s="42"/>
      <c r="L13" s="42"/>
      <c r="M13" s="42"/>
      <c r="N13" s="42"/>
      <c r="O13" s="42">
        <f t="shared" si="0"/>
        <v>4529.7</v>
      </c>
      <c r="P13" s="43">
        <f t="shared" si="2"/>
        <v>137.4</v>
      </c>
      <c r="Q13" s="49">
        <v>1393.8</v>
      </c>
      <c r="R13" s="50">
        <f t="shared" si="3"/>
        <v>4392.3</v>
      </c>
      <c r="S13" s="42"/>
      <c r="T13" s="51">
        <f t="shared" si="1"/>
        <v>4392.3</v>
      </c>
    </row>
    <row r="14" s="8" customFormat="1" ht="21.95" customHeight="1" spans="1:20">
      <c r="A14" s="36">
        <v>11</v>
      </c>
      <c r="B14" s="36" t="s">
        <v>37</v>
      </c>
      <c r="C14" s="36" t="s">
        <v>28</v>
      </c>
      <c r="D14" s="36"/>
      <c r="E14" s="36"/>
      <c r="F14" s="36"/>
      <c r="G14" s="36"/>
      <c r="H14" s="36"/>
      <c r="I14" s="36"/>
      <c r="J14" s="36"/>
      <c r="K14" s="42"/>
      <c r="L14" s="42"/>
      <c r="M14" s="42"/>
      <c r="N14" s="42"/>
      <c r="O14" s="42">
        <f t="shared" si="0"/>
        <v>0</v>
      </c>
      <c r="P14" s="43">
        <f t="shared" si="2"/>
        <v>0</v>
      </c>
      <c r="Q14" s="49">
        <v>27.5</v>
      </c>
      <c r="R14" s="50">
        <f t="shared" si="3"/>
        <v>0</v>
      </c>
      <c r="S14" s="42"/>
      <c r="T14" s="51">
        <f t="shared" si="1"/>
        <v>0</v>
      </c>
    </row>
    <row r="15" s="8" customFormat="1" ht="21.95" customHeight="1" spans="1:20">
      <c r="A15" s="36">
        <v>12</v>
      </c>
      <c r="B15" s="36" t="s">
        <v>38</v>
      </c>
      <c r="C15" s="36" t="s">
        <v>28</v>
      </c>
      <c r="D15" s="36"/>
      <c r="E15" s="36"/>
      <c r="F15" s="36"/>
      <c r="G15" s="36"/>
      <c r="H15" s="36"/>
      <c r="I15" s="36"/>
      <c r="J15" s="36"/>
      <c r="K15" s="42"/>
      <c r="L15" s="42"/>
      <c r="M15" s="42"/>
      <c r="N15" s="42"/>
      <c r="O15" s="42">
        <f t="shared" si="0"/>
        <v>0</v>
      </c>
      <c r="P15" s="43">
        <f t="shared" si="2"/>
        <v>0</v>
      </c>
      <c r="Q15" s="49">
        <v>0</v>
      </c>
      <c r="R15" s="50">
        <f t="shared" si="3"/>
        <v>0</v>
      </c>
      <c r="S15" s="42"/>
      <c r="T15" s="51">
        <f t="shared" si="1"/>
        <v>0</v>
      </c>
    </row>
    <row r="16" s="8" customFormat="1" ht="21.95" customHeight="1" spans="1:20">
      <c r="A16" s="36">
        <v>13</v>
      </c>
      <c r="B16" s="36" t="s">
        <v>39</v>
      </c>
      <c r="C16" s="36" t="s">
        <v>28</v>
      </c>
      <c r="D16" s="36"/>
      <c r="E16" s="36"/>
      <c r="F16" s="36"/>
      <c r="G16" s="36"/>
      <c r="H16" s="36"/>
      <c r="I16" s="36"/>
      <c r="J16" s="36">
        <v>972</v>
      </c>
      <c r="K16" s="42"/>
      <c r="L16" s="42"/>
      <c r="M16" s="42"/>
      <c r="N16" s="42"/>
      <c r="O16" s="42">
        <f t="shared" si="0"/>
        <v>972</v>
      </c>
      <c r="P16" s="43">
        <f t="shared" si="2"/>
        <v>48.6</v>
      </c>
      <c r="Q16" s="49">
        <v>48.6</v>
      </c>
      <c r="R16" s="50">
        <f t="shared" si="3"/>
        <v>923.4</v>
      </c>
      <c r="S16" s="42"/>
      <c r="T16" s="51">
        <f t="shared" si="1"/>
        <v>923.4</v>
      </c>
    </row>
    <row r="17" s="8" customFormat="1" ht="21.95" customHeight="1" spans="1:20">
      <c r="A17" s="36">
        <v>14</v>
      </c>
      <c r="B17" s="36" t="s">
        <v>40</v>
      </c>
      <c r="C17" s="36" t="s">
        <v>41</v>
      </c>
      <c r="D17" s="36"/>
      <c r="E17" s="36"/>
      <c r="F17" s="36"/>
      <c r="G17" s="36"/>
      <c r="H17" s="36"/>
      <c r="I17" s="36"/>
      <c r="J17" s="36"/>
      <c r="K17" s="36"/>
      <c r="L17" s="42"/>
      <c r="M17" s="42"/>
      <c r="N17" s="42"/>
      <c r="O17" s="42">
        <f t="shared" si="0"/>
        <v>0</v>
      </c>
      <c r="P17" s="43"/>
      <c r="Q17" s="49">
        <v>0</v>
      </c>
      <c r="R17" s="50">
        <f t="shared" si="3"/>
        <v>0</v>
      </c>
      <c r="S17" s="42"/>
      <c r="T17" s="51">
        <f t="shared" si="1"/>
        <v>0</v>
      </c>
    </row>
    <row r="18" s="8" customFormat="1" ht="21.95" customHeight="1" spans="1:20">
      <c r="A18" s="36" t="s">
        <v>42</v>
      </c>
      <c r="B18" s="36"/>
      <c r="C18" s="36"/>
      <c r="D18" s="36"/>
      <c r="E18" s="36"/>
      <c r="F18" s="36"/>
      <c r="G18" s="36">
        <f>SUM(G4:G17)</f>
        <v>5</v>
      </c>
      <c r="H18" s="36">
        <f>SUM(H4:H17)</f>
        <v>4340</v>
      </c>
      <c r="I18" s="36">
        <f>SUM(I4:I17)</f>
        <v>1781.7</v>
      </c>
      <c r="J18" s="36">
        <f>SUM(J4:J17)</f>
        <v>22104.4</v>
      </c>
      <c r="K18" s="36">
        <f>SUM(K4:K17)</f>
        <v>1361.15</v>
      </c>
      <c r="L18" s="36"/>
      <c r="M18" s="36"/>
      <c r="N18" s="36"/>
      <c r="O18" s="36">
        <f>SUM(O4:O17)</f>
        <v>29587.25</v>
      </c>
      <c r="P18" s="43">
        <f>SUM(P4:P17)</f>
        <v>885.41</v>
      </c>
      <c r="Q18" s="49">
        <f>SUM(Q4:Q17)</f>
        <v>16777.06</v>
      </c>
      <c r="R18" s="50">
        <f>SUM(R4:R17)</f>
        <v>28701.84</v>
      </c>
      <c r="S18" s="42"/>
      <c r="T18" s="51">
        <f>SUM(T4:T17)</f>
        <v>28701.84</v>
      </c>
    </row>
    <row r="19" s="8" customFormat="1" ht="14.25" spans="1:20">
      <c r="A19" s="38"/>
      <c r="B19" s="39" t="s">
        <v>43</v>
      </c>
      <c r="C19" s="39"/>
      <c r="D19" s="39"/>
      <c r="E19" s="39"/>
      <c r="F19" s="39"/>
      <c r="G19" s="39"/>
      <c r="H19" s="39" t="s">
        <v>44</v>
      </c>
      <c r="I19" s="39"/>
      <c r="J19" s="39"/>
      <c r="K19" s="39"/>
      <c r="L19" s="39"/>
      <c r="M19" s="39"/>
      <c r="N19" s="39"/>
      <c r="O19" s="39">
        <f>'[1]5月工资'!$L$23</f>
        <v>120502.95</v>
      </c>
      <c r="P19" s="44"/>
      <c r="Q19" s="52"/>
      <c r="R19" s="44"/>
      <c r="S19" s="44"/>
      <c r="T19" s="39"/>
    </row>
    <row r="20" spans="15:15">
      <c r="O20" s="8">
        <f>O18+O19</f>
        <v>150090.2</v>
      </c>
    </row>
  </sheetData>
  <mergeCells count="16">
    <mergeCell ref="A1:T1"/>
    <mergeCell ref="A2:F2"/>
    <mergeCell ref="A18:C18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1.02361111111111" right="0.75" top="1" bottom="1" header="0.5" footer="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workbookViewId="0">
      <selection activeCell="H17" sqref="H17"/>
    </sheetView>
  </sheetViews>
  <sheetFormatPr defaultColWidth="9" defaultRowHeight="13.5"/>
  <cols>
    <col min="1" max="1" width="3.75" style="8" customWidth="1"/>
    <col min="2" max="2" width="8" style="8" customWidth="1"/>
    <col min="3" max="3" width="10.375" style="8" customWidth="1"/>
    <col min="4" max="6" width="9" style="8"/>
    <col min="7" max="7" width="8.25" style="8" customWidth="1"/>
    <col min="8" max="8" width="8.875" style="8" customWidth="1"/>
    <col min="9" max="9" width="7.625" style="8" customWidth="1"/>
    <col min="10" max="10" width="11.5" style="8" customWidth="1"/>
    <col min="11" max="11" width="10.375" style="8" customWidth="1"/>
    <col min="12" max="12" width="9.25" style="8" customWidth="1"/>
    <col min="13" max="13" width="14.875" style="8" customWidth="1"/>
    <col min="14" max="14" width="10.875" style="8" customWidth="1"/>
    <col min="15" max="15" width="11.375" style="8" customWidth="1"/>
    <col min="16" max="16" width="7.75" style="8" customWidth="1"/>
    <col min="17" max="19" width="9.375" style="20"/>
    <col min="20" max="20" width="11.5" style="8"/>
    <col min="21" max="16380" width="9" style="8"/>
  </cols>
  <sheetData>
    <row r="1" s="8" customFormat="1" ht="18.75" spans="1:19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0"/>
      <c r="R1" s="20"/>
      <c r="S1" s="20"/>
    </row>
    <row r="2" s="8" customFormat="1" ht="15" customHeight="1" spans="1:19">
      <c r="A2" s="22" t="s">
        <v>16</v>
      </c>
      <c r="B2" s="22" t="s">
        <v>17</v>
      </c>
      <c r="C2" s="22" t="s">
        <v>46</v>
      </c>
      <c r="D2" s="22" t="s">
        <v>47</v>
      </c>
      <c r="E2" s="22" t="s">
        <v>48</v>
      </c>
      <c r="F2" s="22" t="s">
        <v>49</v>
      </c>
      <c r="G2" s="22" t="s">
        <v>50</v>
      </c>
      <c r="H2" s="22" t="s">
        <v>51</v>
      </c>
      <c r="I2" s="22" t="s">
        <v>52</v>
      </c>
      <c r="J2" s="22" t="s">
        <v>53</v>
      </c>
      <c r="K2" s="22" t="s">
        <v>54</v>
      </c>
      <c r="L2" s="22" t="s">
        <v>55</v>
      </c>
      <c r="M2" s="22" t="s">
        <v>56</v>
      </c>
      <c r="N2" s="22" t="s">
        <v>57</v>
      </c>
      <c r="O2" s="22" t="s">
        <v>58</v>
      </c>
      <c r="P2" s="22" t="s">
        <v>59</v>
      </c>
      <c r="Q2" s="30" t="s">
        <v>60</v>
      </c>
      <c r="R2" s="30" t="s">
        <v>61</v>
      </c>
      <c r="S2" s="30" t="s">
        <v>24</v>
      </c>
    </row>
    <row r="3" s="8" customFormat="1" ht="14.25" spans="1:19">
      <c r="A3" s="22">
        <v>1</v>
      </c>
      <c r="B3" s="4" t="s">
        <v>62</v>
      </c>
      <c r="C3" s="4" t="s">
        <v>63</v>
      </c>
      <c r="D3" s="4">
        <v>177.19</v>
      </c>
      <c r="E3" s="4">
        <v>5022.86</v>
      </c>
      <c r="F3" s="4">
        <v>890000</v>
      </c>
      <c r="G3" s="4">
        <v>620000</v>
      </c>
      <c r="H3" s="4">
        <v>890000</v>
      </c>
      <c r="I3" s="22">
        <v>0</v>
      </c>
      <c r="J3" s="4" t="s">
        <v>64</v>
      </c>
      <c r="K3" s="26">
        <v>45071</v>
      </c>
      <c r="L3" s="4" t="s">
        <v>65</v>
      </c>
      <c r="M3" s="4">
        <v>20230003317</v>
      </c>
      <c r="N3" s="27" t="s">
        <v>66</v>
      </c>
      <c r="O3" s="27">
        <v>44731</v>
      </c>
      <c r="P3" s="4"/>
      <c r="Q3" s="31">
        <f>G3*0.006</f>
        <v>3720</v>
      </c>
      <c r="R3" s="20"/>
      <c r="S3" s="31">
        <f>G3*0.001</f>
        <v>620</v>
      </c>
    </row>
    <row r="4" s="8" customFormat="1" ht="14.25" spans="1:20">
      <c r="A4" s="23"/>
      <c r="B4" s="24"/>
      <c r="C4" s="24"/>
      <c r="D4" s="24"/>
      <c r="E4" s="24"/>
      <c r="F4" s="24"/>
      <c r="G4" s="24" t="str">
        <f>SUM(G3:G3)</f>
        <v>620000</v>
      </c>
      <c r="H4" s="24"/>
      <c r="I4" s="23"/>
      <c r="J4" s="24"/>
      <c r="K4" s="24"/>
      <c r="L4" s="24"/>
      <c r="M4" s="28"/>
      <c r="N4" s="28"/>
      <c r="O4" s="28"/>
      <c r="P4" s="24"/>
      <c r="Q4" s="20">
        <f>SUM(Q3:Q3)</f>
        <v>3720</v>
      </c>
      <c r="R4" s="20"/>
      <c r="S4" s="20">
        <f>SUM(S3:S3)</f>
        <v>620</v>
      </c>
      <c r="T4" s="8">
        <f>SUM(Q4:S4)</f>
        <v>4340</v>
      </c>
    </row>
    <row r="5" s="8" customFormat="1" ht="18.75" spans="1:19">
      <c r="A5" s="21" t="s">
        <v>67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0"/>
      <c r="R5" s="20"/>
      <c r="S5" s="20"/>
    </row>
    <row r="6" s="8" customFormat="1" spans="1:19">
      <c r="A6" s="22" t="s">
        <v>16</v>
      </c>
      <c r="B6" s="22" t="s">
        <v>17</v>
      </c>
      <c r="C6" s="22" t="s">
        <v>46</v>
      </c>
      <c r="D6" s="22" t="s">
        <v>47</v>
      </c>
      <c r="E6" s="22" t="s">
        <v>48</v>
      </c>
      <c r="F6" s="22" t="s">
        <v>49</v>
      </c>
      <c r="G6" s="22" t="s">
        <v>50</v>
      </c>
      <c r="H6" s="22" t="s">
        <v>51</v>
      </c>
      <c r="I6" s="22" t="s">
        <v>52</v>
      </c>
      <c r="J6" s="22" t="s">
        <v>53</v>
      </c>
      <c r="K6" s="22" t="s">
        <v>54</v>
      </c>
      <c r="L6" s="22" t="s">
        <v>55</v>
      </c>
      <c r="M6" s="22" t="s">
        <v>56</v>
      </c>
      <c r="N6" s="22" t="s">
        <v>57</v>
      </c>
      <c r="O6" s="22" t="s">
        <v>58</v>
      </c>
      <c r="P6" s="22" t="s">
        <v>59</v>
      </c>
      <c r="Q6" s="20"/>
      <c r="R6" s="20"/>
      <c r="S6" s="20"/>
    </row>
    <row r="7" s="8" customFormat="1" ht="14.25" spans="1:19">
      <c r="A7" s="22">
        <v>1</v>
      </c>
      <c r="B7" s="4" t="s">
        <v>68</v>
      </c>
      <c r="C7" s="4" t="s">
        <v>69</v>
      </c>
      <c r="D7" s="4">
        <v>141.17</v>
      </c>
      <c r="E7" s="4">
        <v>4781.49</v>
      </c>
      <c r="F7" s="4">
        <v>675003</v>
      </c>
      <c r="G7" s="4">
        <v>205003</v>
      </c>
      <c r="H7" s="4">
        <v>205003</v>
      </c>
      <c r="I7" s="22" t="str">
        <f t="shared" ref="I7:I19" si="0">F7-H7</f>
        <v>470000</v>
      </c>
      <c r="J7" s="4" t="s">
        <v>64</v>
      </c>
      <c r="K7" s="27">
        <v>45050</v>
      </c>
      <c r="L7" s="4" t="s">
        <v>30</v>
      </c>
      <c r="M7" s="4" t="s">
        <v>70</v>
      </c>
      <c r="N7" s="27">
        <v>45050</v>
      </c>
      <c r="O7" s="27">
        <v>45018</v>
      </c>
      <c r="P7" s="4"/>
      <c r="Q7" s="20">
        <f>G7*0.004</f>
        <v>820.012</v>
      </c>
      <c r="R7" s="20"/>
      <c r="S7" s="20">
        <f>G7*0.001</f>
        <v>205.003</v>
      </c>
    </row>
    <row r="8" s="8" customFormat="1" ht="14.25" spans="1:19">
      <c r="A8" s="22">
        <v>2</v>
      </c>
      <c r="B8" s="4" t="s">
        <v>71</v>
      </c>
      <c r="C8" s="4" t="s">
        <v>72</v>
      </c>
      <c r="D8" s="4">
        <v>140.65</v>
      </c>
      <c r="E8" s="4">
        <v>4784.93</v>
      </c>
      <c r="F8" s="4">
        <v>673000</v>
      </c>
      <c r="G8" s="4">
        <v>243000</v>
      </c>
      <c r="H8" s="4">
        <v>243000</v>
      </c>
      <c r="I8" s="22" t="str">
        <f t="shared" si="0"/>
        <v>430000</v>
      </c>
      <c r="J8" s="4" t="s">
        <v>64</v>
      </c>
      <c r="K8" s="27">
        <v>45068</v>
      </c>
      <c r="L8" s="4" t="s">
        <v>39</v>
      </c>
      <c r="M8" s="4" t="s">
        <v>73</v>
      </c>
      <c r="N8" s="27">
        <v>45068</v>
      </c>
      <c r="O8" s="27">
        <v>44923</v>
      </c>
      <c r="P8" s="4"/>
      <c r="Q8" s="20">
        <f>G8*0.004</f>
        <v>972</v>
      </c>
      <c r="R8" s="20">
        <f>G8*0.0004</f>
        <v>97.2</v>
      </c>
      <c r="S8" s="20">
        <f>G8*0.001</f>
        <v>243</v>
      </c>
    </row>
    <row r="9" s="8" customFormat="1" ht="14.25" spans="1:19">
      <c r="A9" s="22">
        <v>3</v>
      </c>
      <c r="B9" s="4" t="s">
        <v>74</v>
      </c>
      <c r="C9" s="4" t="s">
        <v>75</v>
      </c>
      <c r="D9" s="4">
        <v>140.65</v>
      </c>
      <c r="E9" s="4">
        <v>4800</v>
      </c>
      <c r="F9" s="4">
        <v>675120</v>
      </c>
      <c r="G9" s="4">
        <v>499000</v>
      </c>
      <c r="H9" s="4">
        <v>675120</v>
      </c>
      <c r="I9" s="22" t="str">
        <f t="shared" si="0"/>
        <v>0</v>
      </c>
      <c r="J9" s="4" t="s">
        <v>76</v>
      </c>
      <c r="K9" s="27">
        <v>45075</v>
      </c>
      <c r="L9" s="4" t="s">
        <v>77</v>
      </c>
      <c r="M9" s="4">
        <v>20230003193</v>
      </c>
      <c r="N9" s="27">
        <v>45025</v>
      </c>
      <c r="O9" s="27">
        <v>45016</v>
      </c>
      <c r="P9" s="4"/>
      <c r="Q9" s="20">
        <f>G9*0.005</f>
        <v>2495</v>
      </c>
      <c r="R9" s="20"/>
      <c r="S9" s="20">
        <f>G9*0.0014</f>
        <v>698.6</v>
      </c>
    </row>
    <row r="10" s="8" customFormat="1" ht="14.25" spans="1:19">
      <c r="A10" s="22">
        <v>4</v>
      </c>
      <c r="B10" s="4" t="s">
        <v>78</v>
      </c>
      <c r="C10" s="4" t="s">
        <v>79</v>
      </c>
      <c r="D10" s="4">
        <v>140.65</v>
      </c>
      <c r="E10" s="4">
        <v>4760</v>
      </c>
      <c r="F10" s="4">
        <v>669494</v>
      </c>
      <c r="G10" s="4">
        <v>370000</v>
      </c>
      <c r="H10" s="4">
        <v>669494</v>
      </c>
      <c r="I10" s="22" t="str">
        <f t="shared" si="0"/>
        <v>0</v>
      </c>
      <c r="J10" s="4" t="s">
        <v>64</v>
      </c>
      <c r="K10" s="27">
        <v>45063</v>
      </c>
      <c r="L10" s="4" t="s">
        <v>29</v>
      </c>
      <c r="M10" s="4">
        <v>20230003717</v>
      </c>
      <c r="N10" s="27">
        <v>45043</v>
      </c>
      <c r="O10" s="27">
        <v>45030</v>
      </c>
      <c r="P10" s="4"/>
      <c r="Q10" s="20">
        <f>G10*0.004</f>
        <v>1480</v>
      </c>
      <c r="R10" s="20"/>
      <c r="S10" s="20">
        <f>G10*0.001</f>
        <v>370</v>
      </c>
    </row>
    <row r="11" s="8" customFormat="1" ht="14.25" spans="1:19">
      <c r="A11" s="22">
        <v>5</v>
      </c>
      <c r="B11" s="4" t="s">
        <v>80</v>
      </c>
      <c r="C11" s="4" t="s">
        <v>81</v>
      </c>
      <c r="D11" s="4">
        <v>141.17</v>
      </c>
      <c r="E11" s="4">
        <v>4786.49</v>
      </c>
      <c r="F11" s="4">
        <v>675709</v>
      </c>
      <c r="G11" s="4">
        <v>300000</v>
      </c>
      <c r="H11" s="4">
        <v>675709</v>
      </c>
      <c r="I11" s="22" t="str">
        <f t="shared" si="0"/>
        <v>0</v>
      </c>
      <c r="J11" s="4" t="s">
        <v>64</v>
      </c>
      <c r="K11" s="27">
        <v>45070</v>
      </c>
      <c r="L11" s="4" t="s">
        <v>82</v>
      </c>
      <c r="M11" s="4">
        <v>20230003459</v>
      </c>
      <c r="N11" s="27">
        <v>45033</v>
      </c>
      <c r="O11" s="27">
        <v>45013</v>
      </c>
      <c r="P11" s="4"/>
      <c r="Q11" s="20">
        <f>G11*0.006</f>
        <v>1800</v>
      </c>
      <c r="R11" s="20">
        <f>G11*0.0006</f>
        <v>180</v>
      </c>
      <c r="S11" s="20">
        <f>G11*0.0014</f>
        <v>420</v>
      </c>
    </row>
    <row r="12" s="8" customFormat="1" ht="14.25" spans="1:19">
      <c r="A12" s="22">
        <v>6</v>
      </c>
      <c r="B12" s="4" t="s">
        <v>83</v>
      </c>
      <c r="C12" s="4" t="s">
        <v>84</v>
      </c>
      <c r="D12" s="4">
        <v>141.14</v>
      </c>
      <c r="E12" s="4">
        <v>4380</v>
      </c>
      <c r="F12" s="4">
        <v>618193</v>
      </c>
      <c r="G12" s="4">
        <v>148193</v>
      </c>
      <c r="H12" s="4">
        <v>148193</v>
      </c>
      <c r="I12" s="22" t="str">
        <f t="shared" si="0"/>
        <v>470000</v>
      </c>
      <c r="J12" s="4" t="s">
        <v>76</v>
      </c>
      <c r="K12" s="27">
        <v>45056</v>
      </c>
      <c r="L12" s="4" t="s">
        <v>34</v>
      </c>
      <c r="M12" s="4" t="s">
        <v>85</v>
      </c>
      <c r="N12" s="27">
        <v>44997</v>
      </c>
      <c r="O12" s="27">
        <v>44793</v>
      </c>
      <c r="P12" s="4"/>
      <c r="Q12" s="20">
        <f>G12*0.004</f>
        <v>592.772</v>
      </c>
      <c r="R12" s="20">
        <f>G12*0.0004</f>
        <v>59.2772</v>
      </c>
      <c r="S12" s="20">
        <f>G12*0.001</f>
        <v>148.193</v>
      </c>
    </row>
    <row r="13" s="8" customFormat="1" ht="14.25" spans="1:19">
      <c r="A13" s="22">
        <v>7</v>
      </c>
      <c r="B13" s="4" t="s">
        <v>86</v>
      </c>
      <c r="C13" s="4" t="s">
        <v>87</v>
      </c>
      <c r="D13" s="4">
        <v>141.17</v>
      </c>
      <c r="E13" s="4">
        <v>4806.49</v>
      </c>
      <c r="F13" s="4">
        <v>678532</v>
      </c>
      <c r="G13" s="4">
        <v>299000</v>
      </c>
      <c r="H13" s="4">
        <v>678532</v>
      </c>
      <c r="I13" s="22" t="str">
        <f t="shared" si="0"/>
        <v>0</v>
      </c>
      <c r="J13" s="4" t="s">
        <v>76</v>
      </c>
      <c r="K13" s="27">
        <v>45055</v>
      </c>
      <c r="L13" s="4" t="s">
        <v>65</v>
      </c>
      <c r="M13" s="4">
        <v>20230001532</v>
      </c>
      <c r="N13" s="27">
        <v>44968</v>
      </c>
      <c r="O13" s="27">
        <v>44968</v>
      </c>
      <c r="P13" s="29"/>
      <c r="Q13" s="20">
        <f>G13*0.006</f>
        <v>1794</v>
      </c>
      <c r="R13" s="20"/>
      <c r="S13" s="20">
        <f>G13*0.0014</f>
        <v>418.6</v>
      </c>
    </row>
    <row r="14" s="8" customFormat="1" ht="14.25" spans="1:19">
      <c r="A14" s="22">
        <v>8</v>
      </c>
      <c r="B14" s="4" t="s">
        <v>88</v>
      </c>
      <c r="C14" s="4" t="s">
        <v>89</v>
      </c>
      <c r="D14" s="4">
        <v>140.52</v>
      </c>
      <c r="E14" s="4">
        <v>5057</v>
      </c>
      <c r="F14" s="4">
        <v>710610</v>
      </c>
      <c r="G14" s="4">
        <v>710610</v>
      </c>
      <c r="H14" s="4">
        <v>710610</v>
      </c>
      <c r="I14" s="22" t="str">
        <f t="shared" si="0"/>
        <v>0</v>
      </c>
      <c r="J14" s="4" t="s">
        <v>64</v>
      </c>
      <c r="K14" s="27">
        <v>45071</v>
      </c>
      <c r="L14" s="4" t="s">
        <v>34</v>
      </c>
      <c r="M14" s="4" t="s">
        <v>90</v>
      </c>
      <c r="N14" s="27">
        <v>45051</v>
      </c>
      <c r="O14" s="27">
        <v>44410</v>
      </c>
      <c r="P14" s="4"/>
      <c r="Q14" s="20">
        <f>G14*0.004</f>
        <v>2842.44</v>
      </c>
      <c r="R14" s="20">
        <f>G14*0.0005</f>
        <v>355.305</v>
      </c>
      <c r="S14" s="20">
        <f>G14*0.001</f>
        <v>710.61</v>
      </c>
    </row>
    <row r="15" s="8" customFormat="1" ht="14.25" spans="1:19">
      <c r="A15" s="22">
        <v>9</v>
      </c>
      <c r="B15" s="4" t="s">
        <v>91</v>
      </c>
      <c r="C15" s="4" t="s">
        <v>92</v>
      </c>
      <c r="D15" s="4">
        <v>141.14</v>
      </c>
      <c r="E15" s="4">
        <v>4798.995</v>
      </c>
      <c r="F15" s="4">
        <v>677330</v>
      </c>
      <c r="G15" s="4">
        <v>541000</v>
      </c>
      <c r="H15" s="4">
        <v>677330</v>
      </c>
      <c r="I15" s="22" t="str">
        <f t="shared" si="0"/>
        <v>0</v>
      </c>
      <c r="J15" s="4" t="s">
        <v>76</v>
      </c>
      <c r="K15" s="27">
        <v>45057</v>
      </c>
      <c r="L15" s="4" t="s">
        <v>93</v>
      </c>
      <c r="M15" s="4">
        <v>20230002291</v>
      </c>
      <c r="N15" s="27">
        <v>44994</v>
      </c>
      <c r="O15" s="27">
        <v>44939</v>
      </c>
      <c r="P15" s="29"/>
      <c r="Q15" s="20">
        <f>G15*0.004</f>
        <v>2164</v>
      </c>
      <c r="R15" s="20">
        <f>G15*0.0004</f>
        <v>216.4</v>
      </c>
      <c r="S15" s="20">
        <f>G15*0.001</f>
        <v>541</v>
      </c>
    </row>
    <row r="16" s="8" customFormat="1" ht="14.25" spans="1:19">
      <c r="A16" s="22">
        <v>10</v>
      </c>
      <c r="B16" s="4" t="s">
        <v>94</v>
      </c>
      <c r="C16" s="4" t="s">
        <v>95</v>
      </c>
      <c r="D16" s="4">
        <v>139.82</v>
      </c>
      <c r="E16" s="4">
        <v>7620</v>
      </c>
      <c r="F16" s="4">
        <v>1065428</v>
      </c>
      <c r="G16" s="4">
        <v>445428</v>
      </c>
      <c r="H16" s="4">
        <v>445428</v>
      </c>
      <c r="I16" s="22" t="str">
        <f t="shared" si="0"/>
        <v>620000</v>
      </c>
      <c r="J16" s="4" t="s">
        <v>64</v>
      </c>
      <c r="K16" s="27">
        <v>45060</v>
      </c>
      <c r="L16" s="4" t="s">
        <v>36</v>
      </c>
      <c r="M16" s="4" t="s">
        <v>96</v>
      </c>
      <c r="N16" s="27">
        <v>45060</v>
      </c>
      <c r="O16" s="27">
        <v>45047</v>
      </c>
      <c r="P16" s="4"/>
      <c r="Q16" s="20">
        <f>G16*0.004</f>
        <v>1781.712</v>
      </c>
      <c r="R16" s="20">
        <f>G16*0.0004</f>
        <v>178.1712</v>
      </c>
      <c r="S16" s="20"/>
    </row>
    <row r="17" s="8" customFormat="1" ht="14.25" spans="1:19">
      <c r="A17" s="22">
        <v>11</v>
      </c>
      <c r="B17" s="4" t="s">
        <v>97</v>
      </c>
      <c r="C17" s="4" t="s">
        <v>98</v>
      </c>
      <c r="D17" s="4">
        <v>141.14</v>
      </c>
      <c r="E17" s="4">
        <v>4273.45</v>
      </c>
      <c r="F17" s="4">
        <v>603154</v>
      </c>
      <c r="G17" s="4">
        <v>458000</v>
      </c>
      <c r="H17" s="4">
        <v>603154</v>
      </c>
      <c r="I17" s="22" t="str">
        <f t="shared" si="0"/>
        <v>0</v>
      </c>
      <c r="J17" s="4" t="s">
        <v>76</v>
      </c>
      <c r="K17" s="27">
        <v>45055</v>
      </c>
      <c r="L17" s="4" t="s">
        <v>99</v>
      </c>
      <c r="M17" s="4">
        <v>20230002460</v>
      </c>
      <c r="N17" s="27">
        <v>45001</v>
      </c>
      <c r="O17" s="27">
        <v>44997</v>
      </c>
      <c r="P17" s="4"/>
      <c r="Q17" s="20">
        <f>G17*0.006</f>
        <v>2748</v>
      </c>
      <c r="R17" s="20">
        <f>G17*0.0006</f>
        <v>274.8</v>
      </c>
      <c r="S17" s="20">
        <f>G17*0.0014</f>
        <v>641.2</v>
      </c>
    </row>
    <row r="18" s="8" customFormat="1" ht="14.25" spans="1:20">
      <c r="A18" s="25"/>
      <c r="B18" s="25"/>
      <c r="C18" s="25"/>
      <c r="D18" s="25"/>
      <c r="E18" s="25"/>
      <c r="F18" s="25"/>
      <c r="G18" s="25" t="str">
        <f>SUM(G7:G17)</f>
        <v>4219234</v>
      </c>
      <c r="H18" s="25"/>
      <c r="I18" s="25"/>
      <c r="J18" s="25"/>
      <c r="K18" s="25"/>
      <c r="L18" s="25"/>
      <c r="M18" s="25"/>
      <c r="N18" s="25"/>
      <c r="O18" s="25"/>
      <c r="P18" s="25"/>
      <c r="Q18" s="20">
        <f>SUM(Q7:Q17)</f>
        <v>19489.936</v>
      </c>
      <c r="R18" s="20">
        <f>SUM(R7:R17)</f>
        <v>1361.1534</v>
      </c>
      <c r="S18" s="20">
        <f>SUM(S7:S17)</f>
        <v>4396.206</v>
      </c>
      <c r="T18" s="20">
        <f>SUM(Q18:S18)</f>
        <v>25247.2954</v>
      </c>
    </row>
    <row r="20" spans="15:16">
      <c r="O20" s="19">
        <v>45078</v>
      </c>
      <c r="P20" s="17"/>
    </row>
  </sheetData>
  <autoFilter ref="A6:XFD21">
    <extLst/>
  </autoFilter>
  <mergeCells count="3">
    <mergeCell ref="A1:P1"/>
    <mergeCell ref="A5:P5"/>
    <mergeCell ref="O20:P20"/>
  </mergeCells>
  <conditionalFormatting sqref="N3">
    <cfRule type="expression" dxfId="0" priority="38" stopIfTrue="1">
      <formula>#REF!&lt;&gt;0</formula>
    </cfRule>
  </conditionalFormatting>
  <conditionalFormatting sqref="O3">
    <cfRule type="expression" dxfId="0" priority="42" stopIfTrue="1">
      <formula>#REF!&lt;&gt;0</formula>
    </cfRule>
  </conditionalFormatting>
  <conditionalFormatting sqref="K10">
    <cfRule type="expression" dxfId="0" priority="13" stopIfTrue="1">
      <formula>#REF!&lt;&gt;0</formula>
    </cfRule>
  </conditionalFormatting>
  <conditionalFormatting sqref="N10">
    <cfRule type="expression" dxfId="0" priority="14" stopIfTrue="1">
      <formula>#REF!&lt;&gt;0</formula>
    </cfRule>
  </conditionalFormatting>
  <conditionalFormatting sqref="O10">
    <cfRule type="expression" dxfId="0" priority="15" stopIfTrue="1">
      <formula>#REF!&lt;&gt;0</formula>
    </cfRule>
  </conditionalFormatting>
  <conditionalFormatting sqref="K13">
    <cfRule type="expression" dxfId="0" priority="7" stopIfTrue="1">
      <formula>#REF!&lt;&gt;0</formula>
    </cfRule>
  </conditionalFormatting>
  <conditionalFormatting sqref="N13">
    <cfRule type="expression" dxfId="0" priority="8" stopIfTrue="1">
      <formula>#REF!&lt;&gt;0</formula>
    </cfRule>
  </conditionalFormatting>
  <conditionalFormatting sqref="O13">
    <cfRule type="expression" dxfId="0" priority="9" stopIfTrue="1">
      <formula>#REF!&lt;&gt;0</formula>
    </cfRule>
  </conditionalFormatting>
  <conditionalFormatting sqref="K15">
    <cfRule type="expression" dxfId="0" priority="3" stopIfTrue="1">
      <formula>#REF!&lt;&gt;0</formula>
    </cfRule>
  </conditionalFormatting>
  <conditionalFormatting sqref="N15">
    <cfRule type="expression" dxfId="0" priority="4" stopIfTrue="1">
      <formula>#REF!&lt;&gt;0</formula>
    </cfRule>
  </conditionalFormatting>
  <conditionalFormatting sqref="O15">
    <cfRule type="expression" dxfId="0" priority="5" stopIfTrue="1">
      <formula>#REF!&lt;&gt;0</formula>
    </cfRule>
  </conditionalFormatting>
  <conditionalFormatting sqref="K16">
    <cfRule type="expression" dxfId="0" priority="32" stopIfTrue="1">
      <formula>#REF!&lt;&gt;0</formula>
    </cfRule>
  </conditionalFormatting>
  <conditionalFormatting sqref="N16">
    <cfRule type="expression" dxfId="0" priority="1" stopIfTrue="1">
      <formula>#REF!&lt;&gt;0</formula>
    </cfRule>
  </conditionalFormatting>
  <conditionalFormatting sqref="O16">
    <cfRule type="expression" dxfId="0" priority="36" stopIfTrue="1">
      <formula>#REF!&lt;&gt;0</formula>
    </cfRule>
  </conditionalFormatting>
  <conditionalFormatting sqref="K17">
    <cfRule type="expression" dxfId="0" priority="31" stopIfTrue="1">
      <formula>#REF!&lt;&gt;0</formula>
    </cfRule>
  </conditionalFormatting>
  <conditionalFormatting sqref="N17">
    <cfRule type="expression" dxfId="0" priority="33" stopIfTrue="1">
      <formula>#REF!&lt;&gt;0</formula>
    </cfRule>
  </conditionalFormatting>
  <conditionalFormatting sqref="O17">
    <cfRule type="expression" dxfId="0" priority="35" stopIfTrue="1">
      <formula>#REF!&lt;&gt;0</formula>
    </cfRule>
  </conditionalFormatting>
  <conditionalFormatting sqref="N7:N8">
    <cfRule type="expression" dxfId="0" priority="2" stopIfTrue="1">
      <formula>#REF!&lt;&gt;0</formula>
    </cfRule>
  </conditionalFormatting>
  <conditionalFormatting sqref="K7:K9 K14 K11:K12">
    <cfRule type="expression" dxfId="0" priority="37" stopIfTrue="1">
      <formula>#REF!&lt;&gt;0</formula>
    </cfRule>
  </conditionalFormatting>
  <conditionalFormatting sqref="O7:O9 O14 O11:O12">
    <cfRule type="expression" dxfId="0" priority="40" stopIfTrue="1">
      <formula>#REF!&lt;&gt;0</formula>
    </cfRule>
  </conditionalFormatting>
  <conditionalFormatting sqref="N9 N14 N11:N12">
    <cfRule type="expression" dxfId="0" priority="39" stopIfTrue="1">
      <formula>#REF!&lt;&gt;0</formula>
    </cfRule>
  </conditionalFormatting>
  <pageMargins left="0.236111111111111" right="0.118055555555556" top="1" bottom="1" header="0.5" footer="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H17" sqref="H17"/>
    </sheetView>
  </sheetViews>
  <sheetFormatPr defaultColWidth="9" defaultRowHeight="13.5" outlineLevelCol="7"/>
  <cols>
    <col min="1" max="1" width="9" style="8"/>
    <col min="2" max="2" width="11.5" style="8" customWidth="1"/>
    <col min="3" max="3" width="10.375" style="8" customWidth="1"/>
    <col min="4" max="4" width="11.375" style="8" customWidth="1"/>
    <col min="5" max="5" width="10.625" style="8" customWidth="1"/>
    <col min="6" max="6" width="10.5" style="8" customWidth="1"/>
    <col min="7" max="7" width="12.125" style="8" customWidth="1"/>
    <col min="8" max="8" width="16.125" style="8" customWidth="1"/>
    <col min="9" max="16384" width="9" style="8"/>
  </cols>
  <sheetData>
    <row r="1" s="8" customFormat="1" ht="20.25" spans="1:8">
      <c r="A1" s="9" t="s">
        <v>100</v>
      </c>
      <c r="B1" s="9"/>
      <c r="C1" s="9"/>
      <c r="D1" s="9"/>
      <c r="E1" s="9"/>
      <c r="F1" s="9"/>
      <c r="G1" s="9"/>
      <c r="H1" s="9"/>
    </row>
    <row r="2" s="8" customFormat="1" ht="14.25" spans="1:8">
      <c r="A2" s="4" t="s">
        <v>16</v>
      </c>
      <c r="B2" s="4" t="s">
        <v>46</v>
      </c>
      <c r="C2" s="4" t="s">
        <v>47</v>
      </c>
      <c r="D2" s="4" t="s">
        <v>17</v>
      </c>
      <c r="E2" s="4" t="s">
        <v>48</v>
      </c>
      <c r="F2" s="4" t="s">
        <v>101</v>
      </c>
      <c r="G2" s="4" t="s">
        <v>102</v>
      </c>
      <c r="H2" s="4" t="s">
        <v>28</v>
      </c>
    </row>
    <row r="3" s="8" customFormat="1" ht="14.25" spans="1:8">
      <c r="A3" s="4">
        <v>1</v>
      </c>
      <c r="B3" s="4" t="s">
        <v>103</v>
      </c>
      <c r="C3" s="4">
        <v>150.81</v>
      </c>
      <c r="D3" s="4" t="s">
        <v>104</v>
      </c>
      <c r="E3" s="4">
        <v>7476</v>
      </c>
      <c r="F3" s="4">
        <v>1127456</v>
      </c>
      <c r="G3" s="4">
        <v>100000</v>
      </c>
      <c r="H3" s="4" t="s">
        <v>33</v>
      </c>
    </row>
    <row r="4" s="8" customFormat="1" ht="14.25" spans="1:8">
      <c r="A4" s="4">
        <v>2</v>
      </c>
      <c r="B4" s="4" t="s">
        <v>105</v>
      </c>
      <c r="C4" s="4">
        <v>141.17</v>
      </c>
      <c r="D4" s="4" t="s">
        <v>106</v>
      </c>
      <c r="E4" s="4">
        <v>4360</v>
      </c>
      <c r="F4" s="4">
        <v>615501</v>
      </c>
      <c r="G4" s="4">
        <v>20000</v>
      </c>
      <c r="H4" s="4" t="s">
        <v>34</v>
      </c>
    </row>
    <row r="5" s="8" customFormat="1" ht="14.25" spans="1:8">
      <c r="A5" s="4">
        <v>3</v>
      </c>
      <c r="B5" s="4" t="s">
        <v>107</v>
      </c>
      <c r="C5" s="4">
        <v>140.62</v>
      </c>
      <c r="D5" s="4" t="s">
        <v>108</v>
      </c>
      <c r="E5" s="4">
        <v>4825.66</v>
      </c>
      <c r="F5" s="4">
        <v>678584</v>
      </c>
      <c r="G5" s="4">
        <v>20000</v>
      </c>
      <c r="H5" s="4" t="s">
        <v>33</v>
      </c>
    </row>
    <row r="6" s="8" customFormat="1" ht="14.25" spans="1:8">
      <c r="A6" s="4">
        <v>4</v>
      </c>
      <c r="B6" s="4" t="s">
        <v>95</v>
      </c>
      <c r="C6" s="4">
        <v>139.82</v>
      </c>
      <c r="D6" s="4" t="s">
        <v>94</v>
      </c>
      <c r="E6" s="4">
        <v>7620</v>
      </c>
      <c r="F6" s="4">
        <v>1065428</v>
      </c>
      <c r="G6" s="4">
        <v>445428</v>
      </c>
      <c r="H6" s="4" t="s">
        <v>36</v>
      </c>
    </row>
    <row r="7" s="8" customFormat="1" ht="14.25" spans="1:8">
      <c r="A7" s="4">
        <v>5</v>
      </c>
      <c r="B7" s="4" t="s">
        <v>109</v>
      </c>
      <c r="C7" s="4">
        <v>140.62</v>
      </c>
      <c r="D7" s="4" t="s">
        <v>110</v>
      </c>
      <c r="E7" s="4">
        <v>4825.66</v>
      </c>
      <c r="F7" s="4">
        <v>678584</v>
      </c>
      <c r="G7" s="4">
        <v>20000</v>
      </c>
      <c r="H7" s="4" t="s">
        <v>93</v>
      </c>
    </row>
    <row r="8" s="8" customFormat="1" ht="14.25" spans="1:8">
      <c r="A8" s="2"/>
      <c r="B8" s="2"/>
      <c r="C8" s="2"/>
      <c r="D8" s="2"/>
      <c r="E8" s="2"/>
      <c r="F8" s="2" t="str">
        <f>SUM(F3:F7)</f>
        <v>4165553</v>
      </c>
      <c r="G8" s="2"/>
      <c r="H8" s="2"/>
    </row>
    <row r="9" s="8" customFormat="1" ht="14.25" spans="1:8">
      <c r="A9" s="10" t="s">
        <v>111</v>
      </c>
      <c r="B9" s="10"/>
      <c r="C9" s="10"/>
      <c r="D9" s="10"/>
      <c r="E9" s="10"/>
      <c r="F9" s="10"/>
      <c r="G9" s="10"/>
      <c r="H9" s="10"/>
    </row>
    <row r="10" s="8" customFormat="1" ht="14.25" spans="1:8">
      <c r="A10" s="2"/>
      <c r="B10" s="2"/>
      <c r="C10" s="2"/>
      <c r="D10" s="2"/>
      <c r="E10" s="2"/>
      <c r="F10" s="2"/>
      <c r="G10" s="2"/>
      <c r="H10" s="2"/>
    </row>
    <row r="11" s="8" customFormat="1" ht="23" customHeight="1" spans="1:8">
      <c r="A11" s="4" t="s">
        <v>112</v>
      </c>
      <c r="B11" s="4"/>
      <c r="C11" s="4"/>
      <c r="D11" s="4"/>
      <c r="E11" s="4"/>
      <c r="F11" s="4"/>
      <c r="G11" s="4"/>
      <c r="H11" s="2"/>
    </row>
    <row r="12" s="8" customFormat="1" ht="36" spans="1:8">
      <c r="A12" s="4" t="s">
        <v>28</v>
      </c>
      <c r="B12" s="4" t="s">
        <v>113</v>
      </c>
      <c r="C12" s="4" t="s">
        <v>114</v>
      </c>
      <c r="D12" s="11" t="s">
        <v>115</v>
      </c>
      <c r="E12" s="12" t="s">
        <v>116</v>
      </c>
      <c r="F12" s="12" t="s">
        <v>117</v>
      </c>
      <c r="G12" s="13" t="s">
        <v>118</v>
      </c>
      <c r="H12" s="2"/>
    </row>
    <row r="13" s="8" customFormat="1" ht="14.25" spans="1:8">
      <c r="A13" s="4" t="s">
        <v>36</v>
      </c>
      <c r="B13" s="14">
        <v>106.54</v>
      </c>
      <c r="C13" s="4">
        <v>257.6</v>
      </c>
      <c r="D13" s="14">
        <f>B13/C13</f>
        <v>0.413586956521739</v>
      </c>
      <c r="E13" s="15">
        <v>0.004</v>
      </c>
      <c r="F13" s="15"/>
      <c r="G13" s="15"/>
      <c r="H13" s="2"/>
    </row>
    <row r="14" s="8" customFormat="1" ht="14.25" spans="1:8">
      <c r="A14" s="4" t="s">
        <v>34</v>
      </c>
      <c r="B14" s="4">
        <v>61.55</v>
      </c>
      <c r="C14" s="4">
        <v>257.6</v>
      </c>
      <c r="D14" s="14">
        <f>B14/C14</f>
        <v>0.238936335403727</v>
      </c>
      <c r="E14" s="15">
        <v>0.004</v>
      </c>
      <c r="F14" s="4"/>
      <c r="G14" s="15"/>
      <c r="H14" s="2"/>
    </row>
    <row r="15" s="8" customFormat="1" ht="14.25" spans="1:8">
      <c r="A15" s="4" t="s">
        <v>93</v>
      </c>
      <c r="B15" s="14">
        <v>67.86</v>
      </c>
      <c r="C15" s="4">
        <v>257.6</v>
      </c>
      <c r="D15" s="14">
        <f>B15/C15</f>
        <v>0.263431677018634</v>
      </c>
      <c r="E15" s="15">
        <v>0.004</v>
      </c>
      <c r="F15" s="15"/>
      <c r="G15" s="15"/>
      <c r="H15" s="2"/>
    </row>
    <row r="16" s="8" customFormat="1" ht="14.25" spans="1:8">
      <c r="A16" s="4" t="s">
        <v>33</v>
      </c>
      <c r="B16" s="14">
        <v>180.6</v>
      </c>
      <c r="C16" s="4">
        <v>258.6</v>
      </c>
      <c r="D16" s="14">
        <f>B16/C16</f>
        <v>0.698375870069605</v>
      </c>
      <c r="E16" s="15">
        <v>0.004</v>
      </c>
      <c r="F16" s="15"/>
      <c r="G16" s="15"/>
      <c r="H16" s="2"/>
    </row>
    <row r="17" s="8" customFormat="1" ht="14.25" spans="1:8">
      <c r="A17" s="2"/>
      <c r="B17" s="2" t="str">
        <f>SUM(B13:B16)</f>
        <v>416.55</v>
      </c>
      <c r="C17" s="2"/>
      <c r="D17" s="2"/>
      <c r="E17" s="2"/>
      <c r="F17" s="2"/>
      <c r="G17" s="2"/>
      <c r="H17" s="2"/>
    </row>
    <row r="18" s="8" customFormat="1" ht="14.25" spans="1:8">
      <c r="A18" s="2"/>
      <c r="B18" s="2"/>
      <c r="C18" s="2"/>
      <c r="D18" s="2"/>
      <c r="E18" s="2"/>
      <c r="F18" s="2"/>
      <c r="G18" s="2"/>
      <c r="H18" s="2"/>
    </row>
    <row r="19" s="8" customFormat="1" ht="36" spans="1:8">
      <c r="A19" s="4" t="s">
        <v>119</v>
      </c>
      <c r="B19" s="4" t="s">
        <v>120</v>
      </c>
      <c r="C19" s="16" t="s">
        <v>114</v>
      </c>
      <c r="D19" s="16" t="s">
        <v>121</v>
      </c>
      <c r="E19" s="12" t="s">
        <v>122</v>
      </c>
      <c r="F19" s="12" t="s">
        <v>123</v>
      </c>
      <c r="G19" s="13" t="s">
        <v>124</v>
      </c>
      <c r="H19" s="2"/>
    </row>
    <row r="20" s="8" customFormat="1" ht="14.25" spans="1:8">
      <c r="A20" s="4" t="s">
        <v>30</v>
      </c>
      <c r="B20" s="14">
        <v>168.09</v>
      </c>
      <c r="C20" s="14">
        <v>644</v>
      </c>
      <c r="D20" s="14">
        <f>B20/C20</f>
        <v>0.261009316770186</v>
      </c>
      <c r="E20" s="15">
        <v>0.0004</v>
      </c>
      <c r="F20" s="15"/>
      <c r="G20" s="15"/>
      <c r="H20" s="2"/>
    </row>
    <row r="21" s="8" customFormat="1" ht="14.25" spans="1:8">
      <c r="A21" s="4" t="s">
        <v>29</v>
      </c>
      <c r="B21" s="14">
        <v>67.86</v>
      </c>
      <c r="C21" s="14">
        <v>644</v>
      </c>
      <c r="D21" s="14">
        <f>B21/C21</f>
        <v>0.105372670807453</v>
      </c>
      <c r="E21" s="15">
        <v>0.0004</v>
      </c>
      <c r="F21" s="15"/>
      <c r="G21" s="15"/>
      <c r="H21" s="2"/>
    </row>
    <row r="22" s="8" customFormat="1" ht="14.25" spans="1:8">
      <c r="A22" s="4" t="s">
        <v>25</v>
      </c>
      <c r="B22" s="14">
        <v>180.6</v>
      </c>
      <c r="C22" s="14">
        <v>644</v>
      </c>
      <c r="D22" s="14">
        <f>B22/C22</f>
        <v>0.280434782608696</v>
      </c>
      <c r="E22" s="15">
        <v>0.0004</v>
      </c>
      <c r="F22" s="15"/>
      <c r="G22" s="15"/>
      <c r="H22" s="2"/>
    </row>
    <row r="23" s="8" customFormat="1" ht="14.25" spans="2:8">
      <c r="B23" s="17">
        <f>SUM(B20:B22)</f>
        <v>416.55</v>
      </c>
      <c r="D23" s="18"/>
      <c r="H23" s="2"/>
    </row>
    <row r="24" s="8" customFormat="1" ht="14.25" spans="1:8">
      <c r="A24" s="2"/>
      <c r="B24" s="2"/>
      <c r="C24" s="2"/>
      <c r="D24" s="2"/>
      <c r="E24" s="2"/>
      <c r="F24" s="2"/>
      <c r="G24" s="2"/>
      <c r="H24" s="2"/>
    </row>
    <row r="25" spans="7:8">
      <c r="G25" s="19">
        <v>45078</v>
      </c>
      <c r="H25" s="17"/>
    </row>
  </sheetData>
  <mergeCells count="4">
    <mergeCell ref="A1:H1"/>
    <mergeCell ref="A9:H9"/>
    <mergeCell ref="A11:G11"/>
    <mergeCell ref="G25:H25"/>
  </mergeCells>
  <pageMargins left="0.629861111111111" right="0.236111111111111" top="1" bottom="1" header="0.5" footer="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H17" sqref="H17"/>
    </sheetView>
  </sheetViews>
  <sheetFormatPr defaultColWidth="9" defaultRowHeight="14.25" outlineLevelRow="5" outlineLevelCol="4"/>
  <cols>
    <col min="1" max="1" width="6.375" style="1" customWidth="1"/>
    <col min="2" max="2" width="15.25" style="1" customWidth="1"/>
    <col min="3" max="3" width="12.375" style="1" customWidth="1"/>
    <col min="4" max="4" width="11.75" style="1" customWidth="1"/>
    <col min="5" max="5" width="14.875" style="1" customWidth="1"/>
    <col min="6" max="16384" width="9" style="1"/>
  </cols>
  <sheetData>
    <row r="1" s="1" customFormat="1" ht="28" customHeight="1" spans="1:5">
      <c r="A1" s="3" t="s">
        <v>125</v>
      </c>
      <c r="B1" s="3"/>
      <c r="C1" s="3"/>
      <c r="D1" s="3"/>
      <c r="E1" s="3"/>
    </row>
    <row r="2" s="2" customFormat="1" ht="21" customHeight="1" spans="1:5">
      <c r="A2" s="4" t="s">
        <v>16</v>
      </c>
      <c r="B2" s="4" t="s">
        <v>17</v>
      </c>
      <c r="C2" s="4" t="s">
        <v>46</v>
      </c>
      <c r="D2" s="4" t="s">
        <v>126</v>
      </c>
      <c r="E2" s="4" t="s">
        <v>59</v>
      </c>
    </row>
    <row r="3" s="1" customFormat="1" ht="21" customHeight="1" spans="1:5">
      <c r="A3" s="4">
        <v>1</v>
      </c>
      <c r="B3" s="4"/>
      <c r="C3" s="4"/>
      <c r="D3" s="5"/>
      <c r="E3" s="6"/>
    </row>
    <row r="6" s="1" customFormat="1" spans="5:5">
      <c r="E6" s="7"/>
    </row>
  </sheetData>
  <mergeCells count="1">
    <mergeCell ref="A1:E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5月工资</vt:lpstr>
      <vt:lpstr>5月回款提成明细</vt:lpstr>
      <vt:lpstr>销售套数</vt:lpstr>
      <vt:lpstr>预抵押证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Fearless</cp:lastModifiedBy>
  <cp:revision>0</cp:revision>
  <dcterms:created xsi:type="dcterms:W3CDTF">2023-06-01T09:02:00Z</dcterms:created>
  <dcterms:modified xsi:type="dcterms:W3CDTF">2023-10-11T02:46:00Z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83BD7DE0E98547B4AD6C69D6D624DCC7</vt:lpwstr>
  </property>
  <property fmtid="{D5CDD505-2E9C-101B-9397-08002B2CF9AE}" pid="3" name="KSOProductBuildVer">
    <vt:lpwstr>2052-11.1.0.14309</vt:lpwstr>
  </property>
</Properties>
</file>